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80" windowHeight="10935" activeTab="0"/>
  </bookViews>
  <sheets>
    <sheet name="Komp. Harmonik Hesabı" sheetId="1" r:id="rId1"/>
    <sheet name="Ayrıntılı Komp. Hesabı" sheetId="2" r:id="rId2"/>
  </sheets>
  <definedNames/>
  <calcPr fullCalcOnLoad="1"/>
</workbook>
</file>

<file path=xl/sharedStrings.xml><?xml version="1.0" encoding="utf-8"?>
<sst xmlns="http://schemas.openxmlformats.org/spreadsheetml/2006/main" count="1174" uniqueCount="92">
  <si>
    <r>
      <rPr>
        <sz val="11"/>
        <color indexed="8"/>
        <rFont val="Trebuchet MS"/>
        <family val="2"/>
      </rPr>
      <t>√</t>
    </r>
    <r>
      <rPr>
        <sz val="11"/>
        <color indexed="8"/>
        <rFont val="Calibri"/>
        <family val="2"/>
      </rPr>
      <t xml:space="preserve">3 </t>
    </r>
  </si>
  <si>
    <t>=</t>
  </si>
  <si>
    <t>U</t>
  </si>
  <si>
    <t>S</t>
  </si>
  <si>
    <t>I</t>
  </si>
  <si>
    <t>A.</t>
  </si>
  <si>
    <t>kV.</t>
  </si>
  <si>
    <t>kVA.</t>
  </si>
  <si>
    <r>
      <rPr>
        <sz val="11"/>
        <color indexed="8"/>
        <rFont val="Trebuchet MS"/>
        <family val="2"/>
      </rPr>
      <t>√</t>
    </r>
    <r>
      <rPr>
        <sz val="11"/>
        <color indexed="8"/>
        <rFont val="Calibri"/>
        <family val="2"/>
      </rPr>
      <t>3 . U . I</t>
    </r>
  </si>
  <si>
    <t>P</t>
  </si>
  <si>
    <t>Q</t>
  </si>
  <si>
    <r>
      <rPr>
        <sz val="11"/>
        <color indexed="8"/>
        <rFont val="Trebuchet MS"/>
        <family val="2"/>
      </rPr>
      <t>√</t>
    </r>
    <r>
      <rPr>
        <sz val="11"/>
        <color indexed="8"/>
        <rFont val="Calibri"/>
        <family val="2"/>
      </rPr>
      <t xml:space="preserve">3 . U . I . sin </t>
    </r>
    <r>
      <rPr>
        <sz val="11"/>
        <color indexed="8"/>
        <rFont val="Trebuchet MS"/>
        <family val="2"/>
      </rPr>
      <t>φ</t>
    </r>
  </si>
  <si>
    <r>
      <rPr>
        <sz val="11"/>
        <color indexed="8"/>
        <rFont val="Trebuchet MS"/>
        <family val="2"/>
      </rPr>
      <t>√</t>
    </r>
    <r>
      <rPr>
        <sz val="11"/>
        <color indexed="8"/>
        <rFont val="Calibri"/>
        <family val="2"/>
      </rPr>
      <t xml:space="preserve">3 . U . I . cos </t>
    </r>
    <r>
      <rPr>
        <sz val="11"/>
        <color indexed="8"/>
        <rFont val="Trebuchet MS"/>
        <family val="2"/>
      </rPr>
      <t>φ</t>
    </r>
  </si>
  <si>
    <t>cos φ</t>
  </si>
  <si>
    <t>sin φ</t>
  </si>
  <si>
    <t>φ</t>
  </si>
  <si>
    <t>tan φ</t>
  </si>
  <si>
    <t>kW.</t>
  </si>
  <si>
    <t>kVAr.</t>
  </si>
  <si>
    <t>KOMPANZASYON HESABI</t>
  </si>
  <si>
    <t>TRAFO GÜCÜNE GÖRE</t>
  </si>
  <si>
    <t>% THD (I)</t>
  </si>
  <si>
    <t>PF</t>
  </si>
  <si>
    <t>k</t>
  </si>
  <si>
    <t>THD (I)</t>
  </si>
  <si>
    <t>% THD (V)</t>
  </si>
  <si>
    <t>THD (V)</t>
  </si>
  <si>
    <t>V.</t>
  </si>
  <si>
    <t>Sbt Q</t>
  </si>
  <si>
    <t>tan φ2</t>
  </si>
  <si>
    <t>tan φ3</t>
  </si>
  <si>
    <t>sin φ3</t>
  </si>
  <si>
    <t>sin φ2</t>
  </si>
  <si>
    <t>cos φ2</t>
  </si>
  <si>
    <t>φ2</t>
  </si>
  <si>
    <t>P2</t>
  </si>
  <si>
    <t>Q2</t>
  </si>
  <si>
    <t>Seçilecek Komp. Şalteri</t>
  </si>
  <si>
    <t>cos φ1</t>
  </si>
  <si>
    <t>%</t>
  </si>
  <si>
    <r>
      <rPr>
        <sz val="10"/>
        <color indexed="8"/>
        <rFont val="Trebuchet MS"/>
        <family val="2"/>
      </rPr>
      <t xml:space="preserve">50 </t>
    </r>
    <r>
      <rPr>
        <sz val="18"/>
        <color indexed="8"/>
        <rFont val="Trebuchet MS"/>
        <family val="2"/>
      </rPr>
      <t>. √ (</t>
    </r>
    <r>
      <rPr>
        <sz val="11"/>
        <color indexed="8"/>
        <rFont val="Trebuchet MS"/>
        <family val="2"/>
      </rPr>
      <t xml:space="preserve"> s </t>
    </r>
    <r>
      <rPr>
        <sz val="16"/>
        <color indexed="8"/>
        <rFont val="Trebuchet MS"/>
        <family val="2"/>
      </rPr>
      <t>/</t>
    </r>
    <r>
      <rPr>
        <sz val="14"/>
        <color indexed="8"/>
        <rFont val="Trebuchet MS"/>
        <family val="2"/>
      </rPr>
      <t>(</t>
    </r>
    <r>
      <rPr>
        <sz val="11"/>
        <color indexed="8"/>
        <rFont val="Trebuchet MS"/>
        <family val="2"/>
      </rPr>
      <t xml:space="preserve"> % Uk . Qc </t>
    </r>
    <r>
      <rPr>
        <sz val="14"/>
        <color indexed="8"/>
        <rFont val="Trebuchet MS"/>
        <family val="2"/>
      </rPr>
      <t>)</t>
    </r>
    <r>
      <rPr>
        <sz val="18"/>
        <color indexed="8"/>
        <rFont val="Trebuchet MS"/>
        <family val="2"/>
      </rPr>
      <t xml:space="preserve"> )</t>
    </r>
  </si>
  <si>
    <t>% Uk   =</t>
  </si>
  <si>
    <t>Rezonans Frekansı</t>
  </si>
  <si>
    <t>Hz.</t>
  </si>
  <si>
    <t>( n. Harmonik )</t>
  </si>
  <si>
    <t>Iaktif</t>
  </si>
  <si>
    <t>Oluşacak Komp. Akımı</t>
  </si>
  <si>
    <t>Eklenecek Komp.Gücü</t>
  </si>
  <si>
    <t>Kapasite</t>
  </si>
  <si>
    <t>Iend.reaktif</t>
  </si>
  <si>
    <t>sin φ1</t>
  </si>
  <si>
    <t>tan φ1</t>
  </si>
  <si>
    <t>YENİ REAKTİF ORAN</t>
  </si>
  <si>
    <t>ESKİ REAKTİF ORAN</t>
  </si>
  <si>
    <t>REAKTÖRSÜZ KOMPANZASYON İLE ;</t>
  </si>
  <si>
    <t>REAKTÖRLÜ KOMPANZASYON İLE ;</t>
  </si>
  <si>
    <t>KOMPANZASYON SONRASI AYNI AKTİF YÜKTEKİ DEĞERLERİNİZ</t>
  </si>
  <si>
    <t>LÜTFEN AŞAĞIDAKİ SARI RENKLE İŞARETLİ ALANLARA GEREKLİ DEĞERLERİ GİRİNİZ</t>
  </si>
  <si>
    <r>
      <t xml:space="preserve"> </t>
    </r>
    <r>
      <rPr>
        <sz val="11"/>
        <color indexed="8"/>
        <rFont val="Trebuchet MS"/>
        <family val="2"/>
      </rPr>
      <t>º</t>
    </r>
  </si>
  <si>
    <t xml:space="preserve">REAKTÖRLÜ KOMPANZASYON DEVREDE  </t>
  </si>
  <si>
    <t xml:space="preserve">REAKTÖRSÜZ KOMPANZASYON DEVREDE  </t>
  </si>
  <si>
    <t xml:space="preserve">KOMPANZASYON DEVRE DIŞI </t>
  </si>
  <si>
    <t>S kullanılan</t>
  </si>
  <si>
    <r>
      <t xml:space="preserve"> </t>
    </r>
    <r>
      <rPr>
        <b/>
        <sz val="11"/>
        <color indexed="8"/>
        <rFont val="Trebuchet MS"/>
        <family val="2"/>
      </rPr>
      <t>º</t>
    </r>
  </si>
  <si>
    <t>φH2</t>
  </si>
  <si>
    <t>φH1</t>
  </si>
  <si>
    <t>φH3</t>
  </si>
  <si>
    <t>Harmonik % Akım ve Gerilim değrelerini giriniz</t>
  </si>
  <si>
    <t>Harmonik % Akım ve Gerilim değerleri</t>
  </si>
  <si>
    <t>f          =</t>
  </si>
  <si>
    <t>n         =</t>
  </si>
  <si>
    <t>YÜK 7 ( Pres 1 )</t>
  </si>
  <si>
    <t>YÜK 9 ( Pres 3 )</t>
  </si>
  <si>
    <t>YÜK 8 ( Pres 2 )</t>
  </si>
  <si>
    <t>YÜK 2 ( Motor 1 )</t>
  </si>
  <si>
    <t>YÜK 3 ( Motor 2 )</t>
  </si>
  <si>
    <t>YÜK 4 ( Motor 3 )</t>
  </si>
  <si>
    <t>YÜK 5 ( Motor 4 )</t>
  </si>
  <si>
    <t>YÜK 6 ( Motor 5 )</t>
  </si>
  <si>
    <t>YÜK 10 ( CNC 1 )</t>
  </si>
  <si>
    <t>YÜK 11 ( CNC 2 )</t>
  </si>
  <si>
    <t>YÜK 12 ( CNC 3 )</t>
  </si>
  <si>
    <t>YÜK 13 ( PUNTA KAYNAK 1 )</t>
  </si>
  <si>
    <t>YÜK 14 ( PUNTA KAYNAK 2 )</t>
  </si>
  <si>
    <t>YÜK 15 ( PUNTA KAYNAK 3 )</t>
  </si>
  <si>
    <t>YÜK 1 ( OFİS - İDARİ BİNA )</t>
  </si>
  <si>
    <t>YÜK 18 ( ÇEVRE AYDINLATMA )</t>
  </si>
  <si>
    <t>YÜK 16 ( İndüksiyon Ocağı )</t>
  </si>
  <si>
    <t>YÜK 17 ( P.matik Klavuz Çekme Mak )</t>
  </si>
  <si>
    <t>YÜK DEĞERLERİNİZE GÖRE</t>
  </si>
  <si>
    <r>
      <t xml:space="preserve">HAZIRLAYAN : </t>
    </r>
    <r>
      <rPr>
        <i/>
        <sz val="11"/>
        <color indexed="18"/>
        <rFont val="Calibri"/>
        <family val="2"/>
      </rPr>
      <t>Gökhan GÜNEY - Elektrik Mühendisi 2008 - 0 532 505 50 14</t>
    </r>
  </si>
  <si>
    <r>
      <t xml:space="preserve">HAZIRLAYAN : </t>
    </r>
    <r>
      <rPr>
        <i/>
        <sz val="11"/>
        <color indexed="18"/>
        <rFont val="Calibri"/>
        <family val="2"/>
      </rPr>
      <t>Gökhan GÜNEY - Elektrik Mühendisi 2008 - 0 532 505 50 14</t>
    </r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</si>
</sst>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00000"/>
    <numFmt numFmtId="165" formatCode="0.0000"/>
    <numFmt numFmtId="166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8"/>
      <color indexed="8"/>
      <name val="Trebuchet MS"/>
      <family val="2"/>
    </font>
    <font>
      <sz val="16"/>
      <color indexed="8"/>
      <name val="Trebuchet MS"/>
      <family val="2"/>
    </font>
    <font>
      <sz val="14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i/>
      <sz val="11"/>
      <color indexed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i/>
      <sz val="11"/>
      <color indexed="9"/>
      <name val="Calibri"/>
      <family val="2"/>
    </font>
    <font>
      <b/>
      <i/>
      <sz val="11"/>
      <color indexed="18"/>
      <name val="Calibri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11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b/>
      <i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48" fillId="33" borderId="27" xfId="0" applyFont="1" applyFill="1" applyBorder="1" applyAlignment="1">
      <alignment horizontal="right"/>
    </xf>
    <xf numFmtId="0" fontId="48" fillId="33" borderId="28" xfId="0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ont="1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20" xfId="0" applyFill="1" applyBorder="1" applyAlignment="1">
      <alignment horizontal="left"/>
    </xf>
    <xf numFmtId="2" fontId="0" fillId="0" borderId="29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33" borderId="32" xfId="0" applyNumberForma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4" borderId="32" xfId="0" applyFont="1" applyFill="1" applyBorder="1" applyAlignment="1">
      <alignment horizontal="center"/>
    </xf>
    <xf numFmtId="2" fontId="0" fillId="4" borderId="32" xfId="0" applyNumberFormat="1" applyFill="1" applyBorder="1" applyAlignment="1">
      <alignment horizontal="right"/>
    </xf>
    <xf numFmtId="0" fontId="0" fillId="4" borderId="28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48" fillId="4" borderId="10" xfId="0" applyFont="1" applyFill="1" applyBorder="1" applyAlignment="1">
      <alignment/>
    </xf>
    <xf numFmtId="2" fontId="0" fillId="4" borderId="32" xfId="0" applyNumberFormat="1" applyFill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2" fontId="0" fillId="10" borderId="32" xfId="0" applyNumberFormat="1" applyFill="1" applyBorder="1" applyAlignment="1">
      <alignment horizontal="right"/>
    </xf>
    <xf numFmtId="0" fontId="0" fillId="10" borderId="28" xfId="0" applyFill="1" applyBorder="1" applyAlignment="1">
      <alignment horizontal="left"/>
    </xf>
    <xf numFmtId="0" fontId="48" fillId="35" borderId="30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0" fontId="48" fillId="10" borderId="30" xfId="0" applyFont="1" applyFill="1" applyBorder="1" applyAlignment="1">
      <alignment horizontal="right"/>
    </xf>
    <xf numFmtId="0" fontId="48" fillId="4" borderId="30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2" fontId="0" fillId="0" borderId="32" xfId="0" applyNumberFormat="1" applyBorder="1" applyAlignment="1" applyProtection="1">
      <alignment horizontal="right"/>
      <protection/>
    </xf>
    <xf numFmtId="0" fontId="51" fillId="33" borderId="20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48" fillId="35" borderId="35" xfId="0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2" fontId="0" fillId="0" borderId="29" xfId="0" applyNumberFormat="1" applyBorder="1" applyAlignment="1" applyProtection="1">
      <alignment horizontal="right"/>
      <protection/>
    </xf>
    <xf numFmtId="2" fontId="0" fillId="33" borderId="37" xfId="0" applyNumberFormat="1" applyFill="1" applyBorder="1" applyAlignment="1">
      <alignment horizontal="right"/>
    </xf>
    <xf numFmtId="2" fontId="0" fillId="33" borderId="34" xfId="0" applyNumberFormat="1" applyFill="1" applyBorder="1" applyAlignment="1">
      <alignment horizontal="right"/>
    </xf>
    <xf numFmtId="2" fontId="0" fillId="33" borderId="38" xfId="0" applyNumberFormat="1" applyFill="1" applyBorder="1" applyAlignment="1">
      <alignment horizontal="right"/>
    </xf>
    <xf numFmtId="2" fontId="0" fillId="33" borderId="20" xfId="0" applyNumberFormat="1" applyFill="1" applyBorder="1" applyAlignment="1">
      <alignment horizontal="right"/>
    </xf>
    <xf numFmtId="2" fontId="0" fillId="33" borderId="19" xfId="0" applyNumberFormat="1" applyFill="1" applyBorder="1" applyAlignment="1">
      <alignment horizontal="right"/>
    </xf>
    <xf numFmtId="2" fontId="0" fillId="33" borderId="39" xfId="0" applyNumberFormat="1" applyFill="1" applyBorder="1" applyAlignment="1">
      <alignment horizontal="right"/>
    </xf>
    <xf numFmtId="0" fontId="0" fillId="33" borderId="26" xfId="0" applyFill="1" applyBorder="1" applyAlignment="1">
      <alignment horizontal="left"/>
    </xf>
    <xf numFmtId="2" fontId="0" fillId="33" borderId="40" xfId="0" applyNumberFormat="1" applyFill="1" applyBorder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8" fillId="33" borderId="15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8" fillId="35" borderId="42" xfId="0" applyFont="1" applyFill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48" fillId="33" borderId="23" xfId="0" applyFont="1" applyFill="1" applyBorder="1" applyAlignment="1">
      <alignment horizontal="left"/>
    </xf>
    <xf numFmtId="0" fontId="48" fillId="33" borderId="43" xfId="0" applyFont="1" applyFill="1" applyBorder="1" applyAlignment="1">
      <alignment horizontal="left"/>
    </xf>
    <xf numFmtId="0" fontId="48" fillId="33" borderId="28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48" fillId="33" borderId="44" xfId="0" applyFont="1" applyFill="1" applyBorder="1" applyAlignment="1">
      <alignment horizontal="left"/>
    </xf>
    <xf numFmtId="0" fontId="48" fillId="33" borderId="45" xfId="0" applyFont="1" applyFill="1" applyBorder="1" applyAlignment="1">
      <alignment horizontal="left"/>
    </xf>
    <xf numFmtId="0" fontId="48" fillId="33" borderId="46" xfId="0" applyFont="1" applyFill="1" applyBorder="1" applyAlignment="1">
      <alignment horizontal="left"/>
    </xf>
    <xf numFmtId="0" fontId="48" fillId="33" borderId="21" xfId="0" applyFont="1" applyFill="1" applyBorder="1" applyAlignment="1">
      <alignment/>
    </xf>
    <xf numFmtId="0" fontId="48" fillId="33" borderId="46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8" fillId="35" borderId="28" xfId="0" applyFont="1" applyFill="1" applyBorder="1" applyAlignment="1">
      <alignment horizontal="right"/>
    </xf>
    <xf numFmtId="0" fontId="48" fillId="35" borderId="43" xfId="0" applyFont="1" applyFill="1" applyBorder="1" applyAlignment="1">
      <alignment horizontal="right"/>
    </xf>
    <xf numFmtId="0" fontId="48" fillId="8" borderId="47" xfId="0" applyFont="1" applyFill="1" applyBorder="1" applyAlignment="1">
      <alignment horizontal="right"/>
    </xf>
    <xf numFmtId="0" fontId="48" fillId="8" borderId="30" xfId="0" applyFont="1" applyFill="1" applyBorder="1" applyAlignment="1">
      <alignment horizontal="right"/>
    </xf>
    <xf numFmtId="0" fontId="48" fillId="8" borderId="42" xfId="0" applyFont="1" applyFill="1" applyBorder="1" applyAlignment="1">
      <alignment horizontal="right"/>
    </xf>
    <xf numFmtId="0" fontId="48" fillId="2" borderId="30" xfId="0" applyFont="1" applyFill="1" applyBorder="1" applyAlignment="1">
      <alignment horizontal="right"/>
    </xf>
    <xf numFmtId="0" fontId="48" fillId="2" borderId="42" xfId="0" applyFont="1" applyFill="1" applyBorder="1" applyAlignment="1">
      <alignment horizontal="right"/>
    </xf>
    <xf numFmtId="0" fontId="34" fillId="36" borderId="0" xfId="0" applyFont="1" applyFill="1" applyBorder="1" applyAlignment="1">
      <alignment/>
    </xf>
    <xf numFmtId="0" fontId="44" fillId="36" borderId="15" xfId="0" applyFon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2" fontId="0" fillId="2" borderId="32" xfId="0" applyNumberFormat="1" applyFill="1" applyBorder="1" applyAlignment="1">
      <alignment horizontal="right"/>
    </xf>
    <xf numFmtId="0" fontId="48" fillId="2" borderId="28" xfId="0" applyFont="1" applyFill="1" applyBorder="1" applyAlignment="1">
      <alignment horizontal="left"/>
    </xf>
    <xf numFmtId="0" fontId="48" fillId="14" borderId="30" xfId="0" applyFont="1" applyFill="1" applyBorder="1" applyAlignment="1">
      <alignment horizontal="right"/>
    </xf>
    <xf numFmtId="0" fontId="48" fillId="14" borderId="48" xfId="0" applyFont="1" applyFill="1" applyBorder="1" applyAlignment="1">
      <alignment horizontal="right"/>
    </xf>
    <xf numFmtId="0" fontId="0" fillId="14" borderId="32" xfId="0" applyFont="1" applyFill="1" applyBorder="1" applyAlignment="1">
      <alignment horizontal="center"/>
    </xf>
    <xf numFmtId="2" fontId="0" fillId="14" borderId="32" xfId="0" applyNumberFormat="1" applyFill="1" applyBorder="1" applyAlignment="1">
      <alignment horizontal="right"/>
    </xf>
    <xf numFmtId="0" fontId="48" fillId="14" borderId="28" xfId="0" applyFont="1" applyFill="1" applyBorder="1" applyAlignment="1">
      <alignment horizontal="left"/>
    </xf>
    <xf numFmtId="0" fontId="44" fillId="36" borderId="49" xfId="0" applyFont="1" applyFill="1" applyBorder="1" applyAlignment="1">
      <alignment horizontal="center"/>
    </xf>
    <xf numFmtId="0" fontId="44" fillId="36" borderId="49" xfId="0" applyFont="1" applyFill="1" applyBorder="1" applyAlignment="1">
      <alignment horizontal="left"/>
    </xf>
    <xf numFmtId="0" fontId="44" fillId="36" borderId="49" xfId="0" applyFont="1" applyFill="1" applyBorder="1" applyAlignment="1">
      <alignment/>
    </xf>
    <xf numFmtId="0" fontId="44" fillId="36" borderId="50" xfId="0" applyFont="1" applyFill="1" applyBorder="1" applyAlignment="1">
      <alignment/>
    </xf>
    <xf numFmtId="2" fontId="26" fillId="0" borderId="22" xfId="0" applyNumberFormat="1" applyFont="1" applyBorder="1" applyAlignment="1" applyProtection="1">
      <alignment horizontal="right"/>
      <protection locked="0"/>
    </xf>
    <xf numFmtId="0" fontId="27" fillId="33" borderId="24" xfId="0" applyFont="1" applyFill="1" applyBorder="1" applyAlignment="1">
      <alignment horizontal="left"/>
    </xf>
    <xf numFmtId="2" fontId="26" fillId="0" borderId="32" xfId="0" applyNumberFormat="1" applyFont="1" applyBorder="1" applyAlignment="1" applyProtection="1">
      <alignment horizontal="right"/>
      <protection locked="0"/>
    </xf>
    <xf numFmtId="0" fontId="27" fillId="33" borderId="28" xfId="0" applyFont="1" applyFill="1" applyBorder="1" applyAlignment="1">
      <alignment horizontal="left"/>
    </xf>
    <xf numFmtId="2" fontId="26" fillId="0" borderId="33" xfId="0" applyNumberFormat="1" applyFont="1" applyBorder="1" applyAlignment="1" applyProtection="1">
      <alignment horizontal="right"/>
      <protection locked="0"/>
    </xf>
    <xf numFmtId="0" fontId="27" fillId="33" borderId="43" xfId="0" applyFont="1" applyFill="1" applyBorder="1" applyAlignment="1">
      <alignment horizontal="left"/>
    </xf>
    <xf numFmtId="2" fontId="26" fillId="0" borderId="29" xfId="0" applyNumberFormat="1" applyFont="1" applyBorder="1" applyAlignment="1" applyProtection="1">
      <alignment horizontal="right"/>
      <protection locked="0"/>
    </xf>
    <xf numFmtId="0" fontId="26" fillId="33" borderId="27" xfId="0" applyFont="1" applyFill="1" applyBorder="1" applyAlignment="1">
      <alignment horizontal="left"/>
    </xf>
    <xf numFmtId="0" fontId="26" fillId="33" borderId="38" xfId="0" applyFont="1" applyFill="1" applyBorder="1" applyAlignment="1">
      <alignment horizontal="left"/>
    </xf>
    <xf numFmtId="0" fontId="0" fillId="14" borderId="49" xfId="0" applyFill="1" applyBorder="1" applyAlignment="1">
      <alignment/>
    </xf>
    <xf numFmtId="0" fontId="0" fillId="14" borderId="50" xfId="0" applyFill="1" applyBorder="1" applyAlignment="1">
      <alignment/>
    </xf>
    <xf numFmtId="0" fontId="48" fillId="8" borderId="31" xfId="0" applyFont="1" applyFill="1" applyBorder="1" applyAlignment="1">
      <alignment horizontal="right"/>
    </xf>
    <xf numFmtId="0" fontId="48" fillId="33" borderId="51" xfId="0" applyFont="1" applyFill="1" applyBorder="1" applyAlignment="1">
      <alignment horizontal="right"/>
    </xf>
    <xf numFmtId="0" fontId="48" fillId="33" borderId="52" xfId="0" applyFont="1" applyFill="1" applyBorder="1" applyAlignment="1">
      <alignment horizontal="right"/>
    </xf>
    <xf numFmtId="0" fontId="52" fillId="14" borderId="53" xfId="0" applyFont="1" applyFill="1" applyBorder="1" applyAlignment="1">
      <alignment horizontal="left"/>
    </xf>
    <xf numFmtId="0" fontId="53" fillId="36" borderId="11" xfId="0" applyFont="1" applyFill="1" applyBorder="1" applyAlignment="1">
      <alignment horizontal="left"/>
    </xf>
    <xf numFmtId="0" fontId="54" fillId="36" borderId="0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left"/>
    </xf>
    <xf numFmtId="0" fontId="55" fillId="33" borderId="11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3" fillId="36" borderId="53" xfId="0" applyFont="1" applyFill="1" applyBorder="1" applyAlignment="1">
      <alignment/>
    </xf>
    <xf numFmtId="0" fontId="44" fillId="36" borderId="35" xfId="0" applyFont="1" applyFill="1" applyBorder="1" applyAlignment="1">
      <alignment horizontal="right"/>
    </xf>
    <xf numFmtId="2" fontId="0" fillId="0" borderId="54" xfId="0" applyNumberFormat="1" applyBorder="1" applyAlignment="1">
      <alignment horizontal="right"/>
    </xf>
    <xf numFmtId="0" fontId="44" fillId="36" borderId="30" xfId="0" applyFont="1" applyFill="1" applyBorder="1" applyAlignment="1">
      <alignment horizontal="right"/>
    </xf>
    <xf numFmtId="0" fontId="0" fillId="33" borderId="55" xfId="0" applyFill="1" applyBorder="1" applyAlignment="1">
      <alignment horizontal="left"/>
    </xf>
    <xf numFmtId="0" fontId="44" fillId="36" borderId="31" xfId="0" applyFont="1" applyFill="1" applyBorder="1" applyAlignment="1">
      <alignment horizontal="right"/>
    </xf>
    <xf numFmtId="0" fontId="0" fillId="33" borderId="45" xfId="0" applyFill="1" applyBorder="1" applyAlignment="1">
      <alignment horizontal="left"/>
    </xf>
    <xf numFmtId="0" fontId="44" fillId="36" borderId="47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left"/>
    </xf>
    <xf numFmtId="0" fontId="48" fillId="33" borderId="55" xfId="0" applyFont="1" applyFill="1" applyBorder="1" applyAlignment="1">
      <alignment horizontal="left"/>
    </xf>
    <xf numFmtId="0" fontId="44" fillId="36" borderId="42" xfId="0" applyFont="1" applyFill="1" applyBorder="1" applyAlignment="1">
      <alignment horizontal="right"/>
    </xf>
    <xf numFmtId="0" fontId="0" fillId="33" borderId="46" xfId="0" applyFill="1" applyBorder="1" applyAlignment="1">
      <alignment horizontal="left"/>
    </xf>
    <xf numFmtId="0" fontId="48" fillId="14" borderId="35" xfId="0" applyFont="1" applyFill="1" applyBorder="1" applyAlignment="1">
      <alignment horizontal="right"/>
    </xf>
    <xf numFmtId="0" fontId="48" fillId="14" borderId="31" xfId="0" applyFont="1" applyFill="1" applyBorder="1" applyAlignment="1">
      <alignment horizontal="right"/>
    </xf>
    <xf numFmtId="0" fontId="48" fillId="14" borderId="47" xfId="0" applyFont="1" applyFill="1" applyBorder="1" applyAlignment="1">
      <alignment horizontal="right"/>
    </xf>
    <xf numFmtId="0" fontId="48" fillId="14" borderId="42" xfId="0" applyFont="1" applyFill="1" applyBorder="1" applyAlignment="1">
      <alignment horizontal="right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48" fillId="2" borderId="28" xfId="0" applyFont="1" applyFill="1" applyBorder="1" applyAlignment="1">
      <alignment horizontal="right"/>
    </xf>
    <xf numFmtId="0" fontId="0" fillId="35" borderId="30" xfId="0" applyFill="1" applyBorder="1" applyAlignment="1">
      <alignment horizontal="right"/>
    </xf>
    <xf numFmtId="0" fontId="48" fillId="2" borderId="10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0" fillId="33" borderId="29" xfId="0" applyNumberFormat="1" applyFill="1" applyBorder="1" applyAlignment="1">
      <alignment horizontal="right"/>
    </xf>
    <xf numFmtId="0" fontId="44" fillId="36" borderId="26" xfId="0" applyFont="1" applyFill="1" applyBorder="1" applyAlignment="1">
      <alignment horizontal="right"/>
    </xf>
    <xf numFmtId="0" fontId="48" fillId="8" borderId="35" xfId="0" applyFont="1" applyFill="1" applyBorder="1" applyAlignment="1">
      <alignment horizontal="right"/>
    </xf>
    <xf numFmtId="0" fontId="44" fillId="36" borderId="56" xfId="0" applyFont="1" applyFill="1" applyBorder="1" applyAlignment="1">
      <alignment horizontal="right"/>
    </xf>
    <xf numFmtId="0" fontId="44" fillId="36" borderId="28" xfId="0" applyFont="1" applyFill="1" applyBorder="1" applyAlignment="1">
      <alignment horizontal="right"/>
    </xf>
    <xf numFmtId="0" fontId="44" fillId="36" borderId="23" xfId="0" applyFont="1" applyFill="1" applyBorder="1" applyAlignment="1">
      <alignment horizontal="right"/>
    </xf>
    <xf numFmtId="0" fontId="44" fillId="36" borderId="43" xfId="0" applyFont="1" applyFill="1" applyBorder="1" applyAlignment="1">
      <alignment horizontal="right"/>
    </xf>
    <xf numFmtId="2" fontId="0" fillId="0" borderId="32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/>
    </xf>
    <xf numFmtId="2" fontId="0" fillId="33" borderId="10" xfId="0" applyNumberFormat="1" applyFill="1" applyBorder="1" applyAlignment="1">
      <alignment horizontal="left"/>
    </xf>
    <xf numFmtId="0" fontId="48" fillId="35" borderId="10" xfId="0" applyFont="1" applyFill="1" applyBorder="1" applyAlignment="1">
      <alignment/>
    </xf>
    <xf numFmtId="0" fontId="48" fillId="33" borderId="40" xfId="0" applyFont="1" applyFill="1" applyBorder="1" applyAlignment="1">
      <alignment/>
    </xf>
    <xf numFmtId="0" fontId="26" fillId="33" borderId="32" xfId="0" applyFont="1" applyFill="1" applyBorder="1" applyAlignment="1" applyProtection="1">
      <alignment/>
      <protection locked="0"/>
    </xf>
    <xf numFmtId="0" fontId="26" fillId="33" borderId="28" xfId="0" applyFont="1" applyFill="1" applyBorder="1" applyAlignment="1" applyProtection="1">
      <alignment/>
      <protection locked="0"/>
    </xf>
    <xf numFmtId="0" fontId="48" fillId="0" borderId="0" xfId="0" applyFont="1" applyBorder="1" applyAlignment="1">
      <alignment/>
    </xf>
    <xf numFmtId="0" fontId="26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2" fontId="0" fillId="33" borderId="32" xfId="0" applyNumberFormat="1" applyFill="1" applyBorder="1" applyAlignment="1">
      <alignment horizontal="center"/>
    </xf>
    <xf numFmtId="0" fontId="0" fillId="33" borderId="28" xfId="0" applyFill="1" applyBorder="1" applyAlignment="1">
      <alignment horizontal="left"/>
    </xf>
    <xf numFmtId="0" fontId="26" fillId="33" borderId="19" xfId="0" applyFont="1" applyFill="1" applyBorder="1" applyAlignment="1">
      <alignment/>
    </xf>
    <xf numFmtId="0" fontId="26" fillId="33" borderId="20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left"/>
    </xf>
    <xf numFmtId="0" fontId="26" fillId="33" borderId="11" xfId="0" applyFont="1" applyFill="1" applyBorder="1" applyAlignment="1">
      <alignment/>
    </xf>
    <xf numFmtId="0" fontId="26" fillId="33" borderId="15" xfId="0" applyFont="1" applyFill="1" applyBorder="1" applyAlignment="1">
      <alignment horizontal="left"/>
    </xf>
    <xf numFmtId="0" fontId="26" fillId="33" borderId="18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3" fillId="36" borderId="57" xfId="0" applyFont="1" applyFill="1" applyBorder="1" applyAlignment="1">
      <alignment horizontal="center"/>
    </xf>
    <xf numFmtId="0" fontId="53" fillId="36" borderId="37" xfId="0" applyFont="1" applyFill="1" applyBorder="1" applyAlignment="1">
      <alignment horizontal="center"/>
    </xf>
    <xf numFmtId="0" fontId="53" fillId="36" borderId="44" xfId="0" applyFont="1" applyFill="1" applyBorder="1" applyAlignment="1">
      <alignment horizontal="center"/>
    </xf>
    <xf numFmtId="0" fontId="52" fillId="2" borderId="32" xfId="0" applyFont="1" applyFill="1" applyBorder="1" applyAlignment="1">
      <alignment horizontal="center"/>
    </xf>
    <xf numFmtId="0" fontId="52" fillId="2" borderId="34" xfId="0" applyFont="1" applyFill="1" applyBorder="1" applyAlignment="1">
      <alignment horizontal="center"/>
    </xf>
    <xf numFmtId="0" fontId="52" fillId="2" borderId="28" xfId="0" applyFont="1" applyFill="1" applyBorder="1" applyAlignment="1">
      <alignment horizontal="center"/>
    </xf>
    <xf numFmtId="0" fontId="33" fillId="14" borderId="19" xfId="0" applyFont="1" applyFill="1" applyBorder="1" applyAlignment="1">
      <alignment horizontal="center" vertical="center" wrapText="1"/>
    </xf>
    <xf numFmtId="0" fontId="33" fillId="14" borderId="20" xfId="0" applyFont="1" applyFill="1" applyBorder="1" applyAlignment="1">
      <alignment horizontal="center" vertical="center" wrapText="1"/>
    </xf>
    <xf numFmtId="0" fontId="33" fillId="14" borderId="21" xfId="0" applyFont="1" applyFill="1" applyBorder="1" applyAlignment="1">
      <alignment horizontal="center" vertical="center" wrapText="1"/>
    </xf>
    <xf numFmtId="0" fontId="33" fillId="14" borderId="18" xfId="0" applyFont="1" applyFill="1" applyBorder="1" applyAlignment="1">
      <alignment horizontal="center" vertical="center" wrapText="1"/>
    </xf>
    <xf numFmtId="0" fontId="33" fillId="14" borderId="17" xfId="0" applyFont="1" applyFill="1" applyBorder="1" applyAlignment="1">
      <alignment horizontal="center" vertical="center" wrapText="1"/>
    </xf>
    <xf numFmtId="0" fontId="33" fillId="14" borderId="16" xfId="0" applyFont="1" applyFill="1" applyBorder="1" applyAlignment="1">
      <alignment horizontal="center" vertical="center" wrapText="1"/>
    </xf>
    <xf numFmtId="0" fontId="52" fillId="14" borderId="53" xfId="0" applyFont="1" applyFill="1" applyBorder="1" applyAlignment="1">
      <alignment horizontal="center" vertical="center" wrapText="1"/>
    </xf>
    <xf numFmtId="0" fontId="52" fillId="14" borderId="49" xfId="0" applyFont="1" applyFill="1" applyBorder="1" applyAlignment="1">
      <alignment horizontal="center" vertical="center" wrapText="1"/>
    </xf>
    <xf numFmtId="0" fontId="52" fillId="14" borderId="50" xfId="0" applyFont="1" applyFill="1" applyBorder="1" applyAlignment="1">
      <alignment horizontal="center" vertical="center" wrapText="1"/>
    </xf>
    <xf numFmtId="0" fontId="53" fillId="36" borderId="53" xfId="0" applyFont="1" applyFill="1" applyBorder="1" applyAlignment="1">
      <alignment horizontal="center" vertical="center" wrapText="1"/>
    </xf>
    <xf numFmtId="0" fontId="53" fillId="36" borderId="49" xfId="0" applyFont="1" applyFill="1" applyBorder="1" applyAlignment="1">
      <alignment horizontal="center" vertical="center" wrapText="1"/>
    </xf>
    <xf numFmtId="0" fontId="53" fillId="36" borderId="50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52" fillId="37" borderId="53" xfId="0" applyFont="1" applyFill="1" applyBorder="1" applyAlignment="1">
      <alignment horizontal="center" vertical="center" wrapText="1"/>
    </xf>
    <xf numFmtId="0" fontId="52" fillId="37" borderId="49" xfId="0" applyFont="1" applyFill="1" applyBorder="1" applyAlignment="1">
      <alignment horizontal="center" vertical="center" wrapText="1"/>
    </xf>
    <xf numFmtId="0" fontId="52" fillId="37" borderId="50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 applyProtection="1">
      <alignment horizontal="center"/>
      <protection locked="0"/>
    </xf>
    <xf numFmtId="0" fontId="26" fillId="33" borderId="28" xfId="0" applyFont="1" applyFill="1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48" fillId="14" borderId="53" xfId="0" applyFont="1" applyFill="1" applyBorder="1" applyAlignment="1">
      <alignment horizontal="center"/>
    </xf>
    <xf numFmtId="0" fontId="48" fillId="14" borderId="49" xfId="0" applyFont="1" applyFill="1" applyBorder="1" applyAlignment="1">
      <alignment horizontal="center"/>
    </xf>
    <xf numFmtId="0" fontId="48" fillId="14" borderId="50" xfId="0" applyFont="1" applyFill="1" applyBorder="1" applyAlignment="1">
      <alignment horizontal="center"/>
    </xf>
    <xf numFmtId="0" fontId="44" fillId="36" borderId="53" xfId="0" applyFont="1" applyFill="1" applyBorder="1" applyAlignment="1">
      <alignment horizontal="center"/>
    </xf>
    <xf numFmtId="0" fontId="44" fillId="36" borderId="49" xfId="0" applyFont="1" applyFill="1" applyBorder="1" applyAlignment="1">
      <alignment horizontal="center"/>
    </xf>
    <xf numFmtId="0" fontId="44" fillId="36" borderId="50" xfId="0" applyFont="1" applyFill="1" applyBorder="1" applyAlignment="1">
      <alignment horizontal="center"/>
    </xf>
    <xf numFmtId="0" fontId="52" fillId="14" borderId="39" xfId="0" applyFont="1" applyFill="1" applyBorder="1" applyAlignment="1">
      <alignment horizontal="center"/>
    </xf>
    <xf numFmtId="0" fontId="52" fillId="14" borderId="38" xfId="0" applyFont="1" applyFill="1" applyBorder="1" applyAlignment="1">
      <alignment horizontal="center"/>
    </xf>
    <xf numFmtId="0" fontId="52" fillId="14" borderId="46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52" fillId="2" borderId="35" xfId="0" applyFont="1" applyFill="1" applyBorder="1" applyAlignment="1">
      <alignment horizontal="center"/>
    </xf>
    <xf numFmtId="0" fontId="52" fillId="2" borderId="36" xfId="0" applyFont="1" applyFill="1" applyBorder="1" applyAlignment="1">
      <alignment horizontal="center"/>
    </xf>
    <xf numFmtId="0" fontId="52" fillId="2" borderId="58" xfId="0" applyFont="1" applyFill="1" applyBorder="1" applyAlignment="1">
      <alignment horizontal="center"/>
    </xf>
    <xf numFmtId="0" fontId="52" fillId="2" borderId="30" xfId="0" applyFont="1" applyFill="1" applyBorder="1" applyAlignment="1">
      <alignment horizontal="center"/>
    </xf>
    <xf numFmtId="0" fontId="52" fillId="2" borderId="10" xfId="0" applyFont="1" applyFill="1" applyBorder="1" applyAlignment="1">
      <alignment horizontal="center"/>
    </xf>
    <xf numFmtId="0" fontId="52" fillId="2" borderId="59" xfId="0" applyFont="1" applyFill="1" applyBorder="1" applyAlignment="1">
      <alignment horizontal="center"/>
    </xf>
    <xf numFmtId="0" fontId="52" fillId="2" borderId="42" xfId="0" applyFont="1" applyFill="1" applyBorder="1" applyAlignment="1">
      <alignment horizontal="center"/>
    </xf>
    <xf numFmtId="0" fontId="52" fillId="2" borderId="12" xfId="0" applyFont="1" applyFill="1" applyBorder="1" applyAlignment="1">
      <alignment horizontal="center"/>
    </xf>
    <xf numFmtId="0" fontId="52" fillId="2" borderId="60" xfId="0" applyFont="1" applyFill="1" applyBorder="1" applyAlignment="1">
      <alignment horizontal="center"/>
    </xf>
    <xf numFmtId="0" fontId="52" fillId="14" borderId="57" xfId="0" applyFont="1" applyFill="1" applyBorder="1" applyAlignment="1">
      <alignment horizontal="center"/>
    </xf>
    <xf numFmtId="0" fontId="52" fillId="14" borderId="37" xfId="0" applyFont="1" applyFill="1" applyBorder="1" applyAlignment="1">
      <alignment horizontal="center"/>
    </xf>
    <xf numFmtId="0" fontId="52" fillId="14" borderId="44" xfId="0" applyFont="1" applyFill="1" applyBorder="1" applyAlignment="1">
      <alignment horizontal="center"/>
    </xf>
    <xf numFmtId="0" fontId="53" fillId="36" borderId="39" xfId="0" applyFont="1" applyFill="1" applyBorder="1" applyAlignment="1">
      <alignment horizontal="center"/>
    </xf>
    <xf numFmtId="0" fontId="53" fillId="36" borderId="38" xfId="0" applyFont="1" applyFill="1" applyBorder="1" applyAlignment="1">
      <alignment horizontal="center"/>
    </xf>
    <xf numFmtId="0" fontId="53" fillId="36" borderId="46" xfId="0" applyFont="1" applyFill="1" applyBorder="1" applyAlignment="1">
      <alignment horizontal="center"/>
    </xf>
    <xf numFmtId="0" fontId="48" fillId="2" borderId="53" xfId="0" applyFont="1" applyFill="1" applyBorder="1" applyAlignment="1">
      <alignment horizontal="center"/>
    </xf>
    <xf numFmtId="0" fontId="48" fillId="2" borderId="49" xfId="0" applyFont="1" applyFill="1" applyBorder="1" applyAlignment="1">
      <alignment horizontal="center"/>
    </xf>
    <xf numFmtId="0" fontId="48" fillId="2" borderId="50" xfId="0" applyFont="1" applyFill="1" applyBorder="1" applyAlignment="1">
      <alignment horizontal="center"/>
    </xf>
    <xf numFmtId="0" fontId="48" fillId="34" borderId="53" xfId="0" applyFont="1" applyFill="1" applyBorder="1" applyAlignment="1">
      <alignment horizontal="center"/>
    </xf>
    <xf numFmtId="0" fontId="48" fillId="34" borderId="49" xfId="0" applyFont="1" applyFill="1" applyBorder="1" applyAlignment="1">
      <alignment horizontal="center"/>
    </xf>
    <xf numFmtId="0" fontId="48" fillId="34" borderId="50" xfId="0" applyFont="1" applyFill="1" applyBorder="1" applyAlignment="1">
      <alignment horizontal="center"/>
    </xf>
    <xf numFmtId="2" fontId="26" fillId="33" borderId="32" xfId="0" applyNumberFormat="1" applyFont="1" applyFill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19</xdr:row>
      <xdr:rowOff>85725</xdr:rowOff>
    </xdr:from>
    <xdr:to>
      <xdr:col>9</xdr:col>
      <xdr:colOff>76200</xdr:colOff>
      <xdr:row>24</xdr:row>
      <xdr:rowOff>85725</xdr:rowOff>
    </xdr:to>
    <xdr:pic>
      <xdr:nvPicPr>
        <xdr:cNvPr id="1" name="2 Resim" descr="varplu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533650"/>
          <a:ext cx="1790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18</xdr:row>
      <xdr:rowOff>104775</xdr:rowOff>
    </xdr:from>
    <xdr:to>
      <xdr:col>11</xdr:col>
      <xdr:colOff>457200</xdr:colOff>
      <xdr:row>25</xdr:row>
      <xdr:rowOff>85725</xdr:rowOff>
    </xdr:to>
    <xdr:pic>
      <xdr:nvPicPr>
        <xdr:cNvPr id="2" name="3 Resim" descr="harmonik_filtre_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343150"/>
          <a:ext cx="1171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20</xdr:row>
      <xdr:rowOff>85725</xdr:rowOff>
    </xdr:from>
    <xdr:to>
      <xdr:col>7</xdr:col>
      <xdr:colOff>647700</xdr:colOff>
      <xdr:row>26</xdr:row>
      <xdr:rowOff>114300</xdr:rowOff>
    </xdr:to>
    <xdr:pic>
      <xdr:nvPicPr>
        <xdr:cNvPr id="1" name="2 Resim" descr="harmonik_filtre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1940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15</xdr:row>
      <xdr:rowOff>19050</xdr:rowOff>
    </xdr:from>
    <xdr:to>
      <xdr:col>12</xdr:col>
      <xdr:colOff>247650</xdr:colOff>
      <xdr:row>24</xdr:row>
      <xdr:rowOff>104775</xdr:rowOff>
    </xdr:to>
    <xdr:pic>
      <xdr:nvPicPr>
        <xdr:cNvPr id="2" name="3 Resim" descr="ltctupreakt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8669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49</xdr:row>
      <xdr:rowOff>38100</xdr:rowOff>
    </xdr:from>
    <xdr:to>
      <xdr:col>3</xdr:col>
      <xdr:colOff>695325</xdr:colOff>
      <xdr:row>55</xdr:row>
      <xdr:rowOff>142875</xdr:rowOff>
    </xdr:to>
    <xdr:pic>
      <xdr:nvPicPr>
        <xdr:cNvPr id="3" name="4 Resim" descr="%5B1%5D2912008115550_209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67151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49</xdr:row>
      <xdr:rowOff>152400</xdr:rowOff>
    </xdr:from>
    <xdr:to>
      <xdr:col>7</xdr:col>
      <xdr:colOff>666750</xdr:colOff>
      <xdr:row>55</xdr:row>
      <xdr:rowOff>76200</xdr:rowOff>
    </xdr:to>
    <xdr:pic>
      <xdr:nvPicPr>
        <xdr:cNvPr id="4" name="5 Resim" descr="600_Marelli-4-Pole-AC-Motor-for-Speed-Contr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68294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49</xdr:row>
      <xdr:rowOff>180975</xdr:rowOff>
    </xdr:from>
    <xdr:to>
      <xdr:col>11</xdr:col>
      <xdr:colOff>447675</xdr:colOff>
      <xdr:row>55</xdr:row>
      <xdr:rowOff>104775</xdr:rowOff>
    </xdr:to>
    <xdr:pic>
      <xdr:nvPicPr>
        <xdr:cNvPr id="5" name="6 Resim" descr="600_Marelli-4-Pole-AC-Motor-for-Speed-Contr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68580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79</xdr:row>
      <xdr:rowOff>180975</xdr:rowOff>
    </xdr:from>
    <xdr:to>
      <xdr:col>3</xdr:col>
      <xdr:colOff>495300</xdr:colOff>
      <xdr:row>85</xdr:row>
      <xdr:rowOff>104775</xdr:rowOff>
    </xdr:to>
    <xdr:pic>
      <xdr:nvPicPr>
        <xdr:cNvPr id="6" name="7 Resim" descr="600_Marelli-4-Pole-AC-Motor-for-Speed-Contr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126206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80</xdr:row>
      <xdr:rowOff>0</xdr:rowOff>
    </xdr:from>
    <xdr:to>
      <xdr:col>7</xdr:col>
      <xdr:colOff>685800</xdr:colOff>
      <xdr:row>85</xdr:row>
      <xdr:rowOff>114300</xdr:rowOff>
    </xdr:to>
    <xdr:pic>
      <xdr:nvPicPr>
        <xdr:cNvPr id="7" name="8 Resim" descr="600_Marelli-4-Pole-AC-Motor-for-Speed-Contr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7950" y="126301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79</xdr:row>
      <xdr:rowOff>142875</xdr:rowOff>
    </xdr:from>
    <xdr:to>
      <xdr:col>11</xdr:col>
      <xdr:colOff>552450</xdr:colOff>
      <xdr:row>85</xdr:row>
      <xdr:rowOff>66675</xdr:rowOff>
    </xdr:to>
    <xdr:pic>
      <xdr:nvPicPr>
        <xdr:cNvPr id="8" name="9 Resim" descr="600_Marelli-4-Pole-AC-Motor-for-Speed-Contro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258252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109</xdr:row>
      <xdr:rowOff>38100</xdr:rowOff>
    </xdr:from>
    <xdr:to>
      <xdr:col>3</xdr:col>
      <xdr:colOff>552450</xdr:colOff>
      <xdr:row>117</xdr:row>
      <xdr:rowOff>114300</xdr:rowOff>
    </xdr:to>
    <xdr:pic>
      <xdr:nvPicPr>
        <xdr:cNvPr id="9" name="10 Resim" descr="eksantrik_pres_buyu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18249900"/>
          <a:ext cx="990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109</xdr:row>
      <xdr:rowOff>9525</xdr:rowOff>
    </xdr:from>
    <xdr:to>
      <xdr:col>7</xdr:col>
      <xdr:colOff>676275</xdr:colOff>
      <xdr:row>117</xdr:row>
      <xdr:rowOff>85725</xdr:rowOff>
    </xdr:to>
    <xdr:pic>
      <xdr:nvPicPr>
        <xdr:cNvPr id="10" name="11 Resim" descr="eksantrik_pres_buyu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14625" y="18221325"/>
          <a:ext cx="990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552450</xdr:colOff>
      <xdr:row>109</xdr:row>
      <xdr:rowOff>28575</xdr:rowOff>
    </xdr:from>
    <xdr:to>
      <xdr:col>11</xdr:col>
      <xdr:colOff>495300</xdr:colOff>
      <xdr:row>117</xdr:row>
      <xdr:rowOff>104775</xdr:rowOff>
    </xdr:to>
    <xdr:pic>
      <xdr:nvPicPr>
        <xdr:cNvPr id="11" name="12 Resim" descr="eksantrik_pres_buyu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8240375"/>
          <a:ext cx="990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141</xdr:row>
      <xdr:rowOff>104775</xdr:rowOff>
    </xdr:from>
    <xdr:to>
      <xdr:col>4</xdr:col>
      <xdr:colOff>314325</xdr:colOff>
      <xdr:row>149</xdr:row>
      <xdr:rowOff>66675</xdr:rowOff>
    </xdr:to>
    <xdr:pic>
      <xdr:nvPicPr>
        <xdr:cNvPr id="12" name="13 Resim" descr="netmak_cnc_te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24469725"/>
          <a:ext cx="1809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141</xdr:row>
      <xdr:rowOff>104775</xdr:rowOff>
    </xdr:from>
    <xdr:to>
      <xdr:col>8</xdr:col>
      <xdr:colOff>238125</xdr:colOff>
      <xdr:row>149</xdr:row>
      <xdr:rowOff>66675</xdr:rowOff>
    </xdr:to>
    <xdr:pic>
      <xdr:nvPicPr>
        <xdr:cNvPr id="13" name="14 Resim" descr="netmak_cnc_te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24469725"/>
          <a:ext cx="1809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141</xdr:row>
      <xdr:rowOff>95250</xdr:rowOff>
    </xdr:from>
    <xdr:to>
      <xdr:col>12</xdr:col>
      <xdr:colOff>333375</xdr:colOff>
      <xdr:row>149</xdr:row>
      <xdr:rowOff>57150</xdr:rowOff>
    </xdr:to>
    <xdr:pic>
      <xdr:nvPicPr>
        <xdr:cNvPr id="14" name="15 Resim" descr="netmak_cnc_te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460200"/>
          <a:ext cx="1809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173</xdr:row>
      <xdr:rowOff>95250</xdr:rowOff>
    </xdr:from>
    <xdr:to>
      <xdr:col>4</xdr:col>
      <xdr:colOff>19050</xdr:colOff>
      <xdr:row>180</xdr:row>
      <xdr:rowOff>104775</xdr:rowOff>
    </xdr:to>
    <xdr:pic>
      <xdr:nvPicPr>
        <xdr:cNvPr id="15" name="16 Resim" descr="997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30613350"/>
          <a:ext cx="1171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173</xdr:row>
      <xdr:rowOff>104775</xdr:rowOff>
    </xdr:from>
    <xdr:to>
      <xdr:col>7</xdr:col>
      <xdr:colOff>723900</xdr:colOff>
      <xdr:row>180</xdr:row>
      <xdr:rowOff>114300</xdr:rowOff>
    </xdr:to>
    <xdr:pic>
      <xdr:nvPicPr>
        <xdr:cNvPr id="16" name="17 Resim" descr="997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81275" y="30622875"/>
          <a:ext cx="1171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173</xdr:row>
      <xdr:rowOff>85725</xdr:rowOff>
    </xdr:from>
    <xdr:to>
      <xdr:col>11</xdr:col>
      <xdr:colOff>533400</xdr:colOff>
      <xdr:row>180</xdr:row>
      <xdr:rowOff>95250</xdr:rowOff>
    </xdr:to>
    <xdr:pic>
      <xdr:nvPicPr>
        <xdr:cNvPr id="17" name="18 Resim" descr="997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30603825"/>
          <a:ext cx="1171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204</xdr:row>
      <xdr:rowOff>66675</xdr:rowOff>
    </xdr:from>
    <xdr:to>
      <xdr:col>12</xdr:col>
      <xdr:colOff>466725</xdr:colOff>
      <xdr:row>212</xdr:row>
      <xdr:rowOff>123825</xdr:rowOff>
    </xdr:to>
    <xdr:pic>
      <xdr:nvPicPr>
        <xdr:cNvPr id="18" name="19 Resim" descr="b66f64e4b0a3fe23d375fc8d0d956220b816b41c936d8dd5b6da169904d4c5a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14825" y="36547425"/>
          <a:ext cx="2066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204</xdr:row>
      <xdr:rowOff>133350</xdr:rowOff>
    </xdr:from>
    <xdr:to>
      <xdr:col>4</xdr:col>
      <xdr:colOff>19050</xdr:colOff>
      <xdr:row>212</xdr:row>
      <xdr:rowOff>85725</xdr:rowOff>
    </xdr:to>
    <xdr:pic>
      <xdr:nvPicPr>
        <xdr:cNvPr id="19" name="20 Resim" descr="ergitm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" y="36614100"/>
          <a:ext cx="1266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205</xdr:row>
      <xdr:rowOff>9525</xdr:rowOff>
    </xdr:from>
    <xdr:to>
      <xdr:col>7</xdr:col>
      <xdr:colOff>714375</xdr:colOff>
      <xdr:row>212</xdr:row>
      <xdr:rowOff>57150</xdr:rowOff>
    </xdr:to>
    <xdr:pic>
      <xdr:nvPicPr>
        <xdr:cNvPr id="20" name="21 Resim" descr="kilavuz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09850" y="36680775"/>
          <a:ext cx="1133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0.9921875" style="5" customWidth="1"/>
    <col min="2" max="2" width="11.421875" style="5" customWidth="1"/>
    <col min="3" max="3" width="2.00390625" style="4" bestFit="1" customWidth="1"/>
    <col min="4" max="4" width="8.28125" style="4" customWidth="1"/>
    <col min="5" max="5" width="5.8515625" style="52" bestFit="1" customWidth="1"/>
    <col min="6" max="6" width="12.57421875" style="4" customWidth="1"/>
    <col min="7" max="7" width="2.00390625" style="4" bestFit="1" customWidth="1"/>
    <col min="8" max="8" width="11.8515625" style="4" customWidth="1"/>
    <col min="9" max="9" width="2.8515625" style="52" bestFit="1" customWidth="1"/>
    <col min="10" max="10" width="13.7109375" style="4" customWidth="1"/>
    <col min="11" max="11" width="2.00390625" style="4" bestFit="1" customWidth="1"/>
    <col min="12" max="12" width="8.421875" style="4" customWidth="1"/>
    <col min="13" max="13" width="3.7109375" style="52" customWidth="1"/>
    <col min="14" max="14" width="11.421875" style="5" bestFit="1" customWidth="1"/>
    <col min="15" max="15" width="2.00390625" style="4" bestFit="1" customWidth="1"/>
    <col min="16" max="16" width="14.28125" style="4" bestFit="1" customWidth="1"/>
    <col min="17" max="17" width="7.28125" style="4" bestFit="1" customWidth="1"/>
    <col min="18" max="18" width="5.8515625" style="5" bestFit="1" customWidth="1"/>
    <col min="19" max="16384" width="9.140625" style="5" customWidth="1"/>
  </cols>
  <sheetData>
    <row r="1" spans="1:18" ht="15.75" thickBot="1">
      <c r="A1" s="14"/>
      <c r="B1" s="14"/>
      <c r="C1" s="13"/>
      <c r="D1" s="13"/>
      <c r="E1" s="43"/>
      <c r="F1" s="13"/>
      <c r="G1" s="13"/>
      <c r="H1" s="13"/>
      <c r="I1" s="43"/>
      <c r="J1" s="13"/>
      <c r="K1" s="13"/>
      <c r="L1" s="13"/>
      <c r="M1" s="43"/>
      <c r="N1" s="14"/>
      <c r="O1" s="13"/>
      <c r="P1" s="13"/>
      <c r="Q1" s="13"/>
      <c r="R1" s="14"/>
    </row>
    <row r="2" spans="1:18" ht="17.25" thickBot="1">
      <c r="A2" s="28"/>
      <c r="B2" s="168" t="s">
        <v>20</v>
      </c>
      <c r="C2" s="141"/>
      <c r="D2" s="141"/>
      <c r="E2" s="142"/>
      <c r="F2" s="141"/>
      <c r="G2" s="141"/>
      <c r="H2" s="141"/>
      <c r="I2" s="142"/>
      <c r="J2" s="141"/>
      <c r="K2" s="141"/>
      <c r="L2" s="141"/>
      <c r="M2" s="142"/>
      <c r="N2" s="143"/>
      <c r="O2" s="141"/>
      <c r="P2" s="141"/>
      <c r="Q2" s="141"/>
      <c r="R2" s="144"/>
    </row>
    <row r="3" spans="1:18" ht="16.5">
      <c r="A3" s="28"/>
      <c r="B3" s="162" t="s">
        <v>19</v>
      </c>
      <c r="C3" s="163"/>
      <c r="D3" s="163"/>
      <c r="E3" s="164"/>
      <c r="F3" s="163"/>
      <c r="G3" s="163"/>
      <c r="H3" s="163"/>
      <c r="I3" s="87"/>
      <c r="J3" s="86"/>
      <c r="K3" s="86"/>
      <c r="L3" s="86"/>
      <c r="M3" s="87"/>
      <c r="N3" s="23"/>
      <c r="O3" s="24"/>
      <c r="P3" s="24"/>
      <c r="Q3" s="24"/>
      <c r="R3" s="25"/>
    </row>
    <row r="4" spans="1:18" ht="17.25" thickBot="1">
      <c r="A4" s="28"/>
      <c r="B4" s="165" t="s">
        <v>90</v>
      </c>
      <c r="C4" s="166"/>
      <c r="D4" s="166"/>
      <c r="E4" s="167"/>
      <c r="F4" s="166"/>
      <c r="G4" s="166"/>
      <c r="H4" s="166"/>
      <c r="I4" s="89"/>
      <c r="J4" s="88"/>
      <c r="K4" s="88"/>
      <c r="L4" s="88"/>
      <c r="M4" s="89"/>
      <c r="N4" s="22"/>
      <c r="O4" s="20"/>
      <c r="P4" s="20"/>
      <c r="Q4" s="20"/>
      <c r="R4" s="19"/>
    </row>
    <row r="5" spans="1:18" ht="16.5" customHeight="1">
      <c r="A5" s="28"/>
      <c r="B5" s="242" t="s">
        <v>57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30" t="s">
        <v>56</v>
      </c>
      <c r="O5" s="231"/>
      <c r="P5" s="231"/>
      <c r="Q5" s="231"/>
      <c r="R5" s="232"/>
    </row>
    <row r="6" spans="1:18" ht="17.25" thickBot="1">
      <c r="A6" s="28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33"/>
      <c r="O6" s="234"/>
      <c r="P6" s="234"/>
      <c r="Q6" s="234"/>
      <c r="R6" s="235"/>
    </row>
    <row r="7" spans="1:18" ht="15.75" hidden="1" thickBot="1">
      <c r="A7" s="14"/>
      <c r="B7" s="12"/>
      <c r="C7" s="13"/>
      <c r="D7" s="13"/>
      <c r="E7" s="43"/>
      <c r="F7" s="13"/>
      <c r="G7" s="13"/>
      <c r="H7" s="13"/>
      <c r="I7" s="43"/>
      <c r="J7" s="13"/>
      <c r="K7" s="13"/>
      <c r="L7" s="13"/>
      <c r="M7" s="43"/>
      <c r="N7" s="23"/>
      <c r="O7" s="24"/>
      <c r="P7" s="24"/>
      <c r="Q7" s="24"/>
      <c r="R7" s="25"/>
    </row>
    <row r="8" spans="1:18" ht="17.25" hidden="1" thickBot="1">
      <c r="A8" s="14"/>
      <c r="B8" s="49" t="s">
        <v>0</v>
      </c>
      <c r="C8" s="44" t="s">
        <v>1</v>
      </c>
      <c r="D8" s="50">
        <f>SQRT(3)</f>
        <v>1.7320508075688772</v>
      </c>
      <c r="E8" s="43"/>
      <c r="F8" s="13"/>
      <c r="G8" s="13"/>
      <c r="H8" s="13"/>
      <c r="I8" s="43"/>
      <c r="J8" s="13"/>
      <c r="K8" s="13"/>
      <c r="L8" s="13"/>
      <c r="M8" s="43"/>
      <c r="N8" s="49" t="s">
        <v>0</v>
      </c>
      <c r="O8" s="1" t="s">
        <v>1</v>
      </c>
      <c r="P8" s="3">
        <f>SQRT(3)</f>
        <v>1.7320508075688772</v>
      </c>
      <c r="Q8" s="17"/>
      <c r="R8" s="18"/>
    </row>
    <row r="9" spans="1:18" ht="15.75" hidden="1" thickBot="1">
      <c r="A9" s="14"/>
      <c r="B9" s="12"/>
      <c r="C9" s="16"/>
      <c r="D9" s="16"/>
      <c r="E9" s="43"/>
      <c r="F9" s="13"/>
      <c r="G9" s="13"/>
      <c r="H9" s="13"/>
      <c r="I9" s="43"/>
      <c r="J9" s="13"/>
      <c r="K9" s="13"/>
      <c r="L9" s="13"/>
      <c r="M9" s="43"/>
      <c r="N9" s="6"/>
      <c r="O9" s="7"/>
      <c r="P9" s="7"/>
      <c r="Q9" s="16"/>
      <c r="R9" s="18"/>
    </row>
    <row r="10" spans="1:18" ht="17.25" hidden="1" thickBot="1">
      <c r="A10" s="14"/>
      <c r="B10" s="47" t="s">
        <v>3</v>
      </c>
      <c r="C10" s="44" t="s">
        <v>1</v>
      </c>
      <c r="D10" s="44" t="s">
        <v>8</v>
      </c>
      <c r="E10" s="43"/>
      <c r="F10" s="13"/>
      <c r="G10" s="13"/>
      <c r="H10" s="13"/>
      <c r="I10" s="43"/>
      <c r="J10" s="13"/>
      <c r="K10" s="13"/>
      <c r="L10" s="13"/>
      <c r="M10" s="43"/>
      <c r="N10" s="47" t="s">
        <v>3</v>
      </c>
      <c r="O10" s="1" t="s">
        <v>1</v>
      </c>
      <c r="P10" s="1" t="s">
        <v>8</v>
      </c>
      <c r="Q10" s="16"/>
      <c r="R10" s="18"/>
    </row>
    <row r="11" spans="1:18" ht="17.25" hidden="1" thickBot="1">
      <c r="A11" s="14"/>
      <c r="B11" s="47" t="s">
        <v>9</v>
      </c>
      <c r="C11" s="44" t="s">
        <v>1</v>
      </c>
      <c r="D11" s="44" t="s">
        <v>12</v>
      </c>
      <c r="E11" s="43"/>
      <c r="F11" s="13"/>
      <c r="G11" s="13"/>
      <c r="H11" s="13"/>
      <c r="I11" s="43"/>
      <c r="J11" s="13"/>
      <c r="K11" s="13"/>
      <c r="L11" s="13"/>
      <c r="M11" s="43"/>
      <c r="N11" s="47" t="s">
        <v>9</v>
      </c>
      <c r="O11" s="1" t="s">
        <v>1</v>
      </c>
      <c r="P11" s="1" t="s">
        <v>12</v>
      </c>
      <c r="Q11" s="16"/>
      <c r="R11" s="18"/>
    </row>
    <row r="12" spans="1:18" ht="17.25" hidden="1" thickBot="1">
      <c r="A12" s="14"/>
      <c r="B12" s="48" t="s">
        <v>10</v>
      </c>
      <c r="C12" s="81" t="s">
        <v>1</v>
      </c>
      <c r="D12" s="81" t="s">
        <v>11</v>
      </c>
      <c r="E12" s="43"/>
      <c r="F12" s="13"/>
      <c r="G12" s="13"/>
      <c r="H12" s="13"/>
      <c r="I12" s="43"/>
      <c r="J12" s="13"/>
      <c r="K12" s="13"/>
      <c r="L12" s="13"/>
      <c r="M12" s="43"/>
      <c r="N12" s="48" t="s">
        <v>10</v>
      </c>
      <c r="O12" s="10" t="s">
        <v>1</v>
      </c>
      <c r="P12" s="10" t="s">
        <v>11</v>
      </c>
      <c r="Q12" s="16"/>
      <c r="R12" s="18"/>
    </row>
    <row r="13" spans="1:18" ht="15">
      <c r="A13" s="14"/>
      <c r="B13" s="90" t="s">
        <v>13</v>
      </c>
      <c r="C13" s="91" t="s">
        <v>1</v>
      </c>
      <c r="D13" s="251">
        <v>0.7</v>
      </c>
      <c r="E13" s="252"/>
      <c r="F13" s="24"/>
      <c r="G13" s="24"/>
      <c r="H13" s="24"/>
      <c r="I13" s="58"/>
      <c r="J13" s="24"/>
      <c r="K13" s="24"/>
      <c r="L13" s="24"/>
      <c r="M13" s="107"/>
      <c r="N13" s="46"/>
      <c r="O13" s="24"/>
      <c r="P13" s="24"/>
      <c r="Q13" s="24"/>
      <c r="R13" s="26"/>
    </row>
    <row r="14" spans="1:18" ht="15">
      <c r="A14" s="14"/>
      <c r="B14" s="76" t="s">
        <v>33</v>
      </c>
      <c r="C14" s="2" t="s">
        <v>1</v>
      </c>
      <c r="D14" s="249">
        <v>0.999999</v>
      </c>
      <c r="E14" s="250"/>
      <c r="F14" s="13"/>
      <c r="G14" s="13"/>
      <c r="I14" s="43"/>
      <c r="J14" s="13"/>
      <c r="K14" s="13"/>
      <c r="L14" s="13"/>
      <c r="M14" s="108"/>
      <c r="N14" s="136" t="s">
        <v>33</v>
      </c>
      <c r="O14" s="54" t="s">
        <v>1</v>
      </c>
      <c r="P14" s="66">
        <f>D14</f>
        <v>0.999999</v>
      </c>
      <c r="Q14" s="56"/>
      <c r="R14" s="18"/>
    </row>
    <row r="15" spans="1:18" ht="15">
      <c r="A15" s="14"/>
      <c r="B15" s="76" t="s">
        <v>3</v>
      </c>
      <c r="C15" s="1" t="s">
        <v>1</v>
      </c>
      <c r="D15" s="145">
        <v>1250</v>
      </c>
      <c r="E15" s="146" t="s">
        <v>7</v>
      </c>
      <c r="F15" s="227" t="s">
        <v>67</v>
      </c>
      <c r="G15" s="228"/>
      <c r="H15" s="228"/>
      <c r="I15" s="228"/>
      <c r="J15" s="229"/>
      <c r="K15" s="13"/>
      <c r="L15" s="13"/>
      <c r="M15" s="108"/>
      <c r="N15" s="136" t="s">
        <v>32</v>
      </c>
      <c r="O15" s="54" t="s">
        <v>1</v>
      </c>
      <c r="P15" s="66">
        <f>SIN(ACOS(P14))</f>
        <v>0.0014142132088398223</v>
      </c>
      <c r="Q15" s="56"/>
      <c r="R15" s="18"/>
    </row>
    <row r="16" spans="1:18" ht="15">
      <c r="A16" s="14"/>
      <c r="B16" s="76" t="s">
        <v>48</v>
      </c>
      <c r="C16" s="1" t="s">
        <v>1</v>
      </c>
      <c r="D16" s="147">
        <v>100</v>
      </c>
      <c r="E16" s="148" t="s">
        <v>39</v>
      </c>
      <c r="F16" s="124" t="s">
        <v>21</v>
      </c>
      <c r="G16" s="55" t="s">
        <v>1</v>
      </c>
      <c r="H16" s="151">
        <v>14</v>
      </c>
      <c r="I16" s="152"/>
      <c r="J16" s="122" t="s">
        <v>39</v>
      </c>
      <c r="K16" s="13"/>
      <c r="L16" s="13"/>
      <c r="M16" s="108"/>
      <c r="N16" s="136" t="s">
        <v>29</v>
      </c>
      <c r="O16" s="54" t="s">
        <v>1</v>
      </c>
      <c r="P16" s="66">
        <f>P15/P14</f>
        <v>0.0014142146230544453</v>
      </c>
      <c r="Q16" s="56"/>
      <c r="R16" s="18"/>
    </row>
    <row r="17" spans="1:18" ht="15.75" thickBot="1">
      <c r="A17" s="14"/>
      <c r="B17" s="109" t="s">
        <v>2</v>
      </c>
      <c r="C17" s="8" t="s">
        <v>1</v>
      </c>
      <c r="D17" s="149">
        <v>0.4</v>
      </c>
      <c r="E17" s="150" t="s">
        <v>6</v>
      </c>
      <c r="F17" s="125" t="s">
        <v>25</v>
      </c>
      <c r="G17" s="110" t="s">
        <v>1</v>
      </c>
      <c r="H17" s="149">
        <v>2</v>
      </c>
      <c r="I17" s="153"/>
      <c r="J17" s="123" t="s">
        <v>39</v>
      </c>
      <c r="K17" s="20"/>
      <c r="L17" s="20"/>
      <c r="M17" s="111"/>
      <c r="N17" s="158"/>
      <c r="O17" s="13"/>
      <c r="P17" s="13"/>
      <c r="Q17" s="13"/>
      <c r="R17" s="15"/>
    </row>
    <row r="18" spans="1:18" ht="15" hidden="1">
      <c r="A18" s="14"/>
      <c r="B18" s="77"/>
      <c r="C18" s="13"/>
      <c r="D18" s="21"/>
      <c r="E18" s="43"/>
      <c r="F18" s="51"/>
      <c r="G18" s="13"/>
      <c r="H18" s="13"/>
      <c r="I18" s="43"/>
      <c r="J18" s="13"/>
      <c r="K18" s="13"/>
      <c r="L18" s="13"/>
      <c r="M18" s="43"/>
      <c r="N18" s="157"/>
      <c r="O18" s="13"/>
      <c r="P18" s="13"/>
      <c r="Q18" s="13"/>
      <c r="R18" s="15"/>
    </row>
    <row r="19" spans="1:18" ht="16.5">
      <c r="A19" s="14"/>
      <c r="B19" s="129" t="s">
        <v>14</v>
      </c>
      <c r="C19" s="45" t="s">
        <v>1</v>
      </c>
      <c r="D19" s="262">
        <f>SIN(ACOS(D13))</f>
        <v>0.714142842854285</v>
      </c>
      <c r="E19" s="263"/>
      <c r="F19" s="51"/>
      <c r="G19" s="13"/>
      <c r="H19" s="13"/>
      <c r="I19" s="43"/>
      <c r="J19" s="13"/>
      <c r="K19" s="13"/>
      <c r="L19" s="13"/>
      <c r="M19" s="43"/>
      <c r="N19" s="136" t="s">
        <v>34</v>
      </c>
      <c r="O19" s="54" t="s">
        <v>1</v>
      </c>
      <c r="P19" s="60">
        <f>DEGREES(ACOS(P14))</f>
        <v>0.08102847520766865</v>
      </c>
      <c r="Q19" s="114" t="s">
        <v>63</v>
      </c>
      <c r="R19" s="15"/>
    </row>
    <row r="20" spans="1:18" ht="15">
      <c r="A20" s="14"/>
      <c r="B20" s="129" t="s">
        <v>16</v>
      </c>
      <c r="C20" s="45" t="s">
        <v>1</v>
      </c>
      <c r="D20" s="262">
        <f>D19/D13</f>
        <v>1.020204061220407</v>
      </c>
      <c r="E20" s="263"/>
      <c r="F20" s="51"/>
      <c r="G20" s="13"/>
      <c r="H20" s="13"/>
      <c r="I20" s="43"/>
      <c r="J20" s="13"/>
      <c r="K20" s="13"/>
      <c r="L20" s="13"/>
      <c r="M20" s="43"/>
      <c r="N20" s="136" t="s">
        <v>3</v>
      </c>
      <c r="O20" s="55" t="s">
        <v>1</v>
      </c>
      <c r="P20" s="60">
        <f>D15</f>
        <v>1250</v>
      </c>
      <c r="Q20" s="114" t="s">
        <v>7</v>
      </c>
      <c r="R20" s="18"/>
    </row>
    <row r="21" spans="1:18" ht="16.5">
      <c r="A21" s="14"/>
      <c r="B21" s="129" t="s">
        <v>15</v>
      </c>
      <c r="C21" s="53" t="s">
        <v>1</v>
      </c>
      <c r="D21" s="100">
        <f>DEGREES(ACOS(D13))</f>
        <v>45.57299599919429</v>
      </c>
      <c r="E21" s="99" t="s">
        <v>58</v>
      </c>
      <c r="F21" s="51"/>
      <c r="G21" s="13"/>
      <c r="H21" s="13"/>
      <c r="I21" s="43"/>
      <c r="J21" s="13"/>
      <c r="K21" s="13"/>
      <c r="L21" s="13"/>
      <c r="M21" s="43"/>
      <c r="N21" s="136" t="s">
        <v>48</v>
      </c>
      <c r="O21" s="55" t="s">
        <v>1</v>
      </c>
      <c r="P21" s="85">
        <f>P22/P20*100</f>
        <v>70.00007000007</v>
      </c>
      <c r="Q21" s="114" t="s">
        <v>39</v>
      </c>
      <c r="R21" s="18"/>
    </row>
    <row r="22" spans="1:18" ht="15">
      <c r="A22" s="14"/>
      <c r="B22" s="129" t="s">
        <v>62</v>
      </c>
      <c r="C22" s="57" t="s">
        <v>1</v>
      </c>
      <c r="D22" s="64">
        <f>D15*D16/100</f>
        <v>1250</v>
      </c>
      <c r="E22" s="114" t="s">
        <v>7</v>
      </c>
      <c r="F22" s="51"/>
      <c r="G22" s="13"/>
      <c r="H22" s="13"/>
      <c r="I22" s="43"/>
      <c r="J22" s="13"/>
      <c r="K22" s="13"/>
      <c r="L22" s="13"/>
      <c r="M22" s="43"/>
      <c r="N22" s="136" t="s">
        <v>62</v>
      </c>
      <c r="O22" s="55" t="s">
        <v>1</v>
      </c>
      <c r="P22" s="60">
        <f>P8*P23*P43</f>
        <v>875.000875000875</v>
      </c>
      <c r="Q22" s="114" t="s">
        <v>7</v>
      </c>
      <c r="R22" s="18"/>
    </row>
    <row r="23" spans="1:18" ht="15">
      <c r="A23" s="14"/>
      <c r="B23" s="77"/>
      <c r="C23" s="13"/>
      <c r="D23" s="21"/>
      <c r="E23" s="115"/>
      <c r="F23" s="51"/>
      <c r="G23" s="13"/>
      <c r="H23" s="13"/>
      <c r="I23" s="43"/>
      <c r="J23" s="13"/>
      <c r="K23" s="13"/>
      <c r="L23" s="13"/>
      <c r="M23" s="43"/>
      <c r="N23" s="136" t="s">
        <v>2</v>
      </c>
      <c r="O23" s="55" t="s">
        <v>1</v>
      </c>
      <c r="P23" s="60">
        <f>D17</f>
        <v>0.4</v>
      </c>
      <c r="Q23" s="114" t="s">
        <v>6</v>
      </c>
      <c r="R23" s="104"/>
    </row>
    <row r="24" spans="1:18" ht="15">
      <c r="A24" s="14"/>
      <c r="B24" s="129" t="s">
        <v>4</v>
      </c>
      <c r="C24" s="133" t="s">
        <v>1</v>
      </c>
      <c r="D24" s="134">
        <f>D22/(D17*D8)</f>
        <v>1804.2195912175805</v>
      </c>
      <c r="E24" s="135" t="s">
        <v>5</v>
      </c>
      <c r="F24" s="51"/>
      <c r="G24" s="13"/>
      <c r="H24" s="13"/>
      <c r="I24" s="43"/>
      <c r="J24" s="13"/>
      <c r="K24" s="13"/>
      <c r="L24" s="13"/>
      <c r="M24" s="43"/>
      <c r="N24" s="136" t="s">
        <v>4</v>
      </c>
      <c r="O24" s="138" t="s">
        <v>1</v>
      </c>
      <c r="P24" s="139">
        <f>P22/(P23*P8)</f>
        <v>1262.9549768072832</v>
      </c>
      <c r="Q24" s="140" t="s">
        <v>5</v>
      </c>
      <c r="R24" s="18"/>
    </row>
    <row r="25" spans="1:18" ht="15">
      <c r="A25" s="14"/>
      <c r="B25" s="129" t="s">
        <v>9</v>
      </c>
      <c r="C25" s="57" t="s">
        <v>1</v>
      </c>
      <c r="D25" s="65">
        <f>D22*D13</f>
        <v>875</v>
      </c>
      <c r="E25" s="112" t="s">
        <v>17</v>
      </c>
      <c r="F25" s="13"/>
      <c r="G25" s="13"/>
      <c r="H25" s="13"/>
      <c r="I25" s="43"/>
      <c r="J25" s="13"/>
      <c r="K25" s="13"/>
      <c r="L25" s="13"/>
      <c r="M25" s="43"/>
      <c r="N25" s="136" t="s">
        <v>35</v>
      </c>
      <c r="O25" s="1" t="s">
        <v>1</v>
      </c>
      <c r="P25" s="62">
        <f>P22*P14</f>
        <v>875</v>
      </c>
      <c r="Q25" s="112" t="s">
        <v>17</v>
      </c>
      <c r="R25" s="18"/>
    </row>
    <row r="26" spans="1:18" ht="15.75" thickBot="1">
      <c r="A26" s="14"/>
      <c r="B26" s="130" t="s">
        <v>10</v>
      </c>
      <c r="C26" s="82" t="s">
        <v>1</v>
      </c>
      <c r="D26" s="83">
        <f>D22*D19</f>
        <v>892.6785535678562</v>
      </c>
      <c r="E26" s="116" t="s">
        <v>18</v>
      </c>
      <c r="F26" s="20"/>
      <c r="G26" s="20"/>
      <c r="H26" s="20"/>
      <c r="I26" s="84"/>
      <c r="J26" s="20"/>
      <c r="K26" s="20"/>
      <c r="L26" s="20"/>
      <c r="M26" s="84"/>
      <c r="N26" s="137" t="s">
        <v>36</v>
      </c>
      <c r="O26" s="103" t="s">
        <v>1</v>
      </c>
      <c r="P26" s="63">
        <f>P22*P15</f>
        <v>1.2374377951726396</v>
      </c>
      <c r="Q26" s="113" t="s">
        <v>18</v>
      </c>
      <c r="R26" s="19"/>
    </row>
    <row r="27" spans="1:18" ht="45" customHeight="1" thickBot="1">
      <c r="A27" s="14"/>
      <c r="B27" s="246" t="s">
        <v>61</v>
      </c>
      <c r="C27" s="247"/>
      <c r="D27" s="247"/>
      <c r="E27" s="248"/>
      <c r="F27" s="236" t="s">
        <v>60</v>
      </c>
      <c r="G27" s="237"/>
      <c r="H27" s="237"/>
      <c r="I27" s="238"/>
      <c r="J27" s="239" t="s">
        <v>59</v>
      </c>
      <c r="K27" s="240"/>
      <c r="L27" s="240"/>
      <c r="M27" s="241"/>
      <c r="N27" s="106"/>
      <c r="O27" s="24"/>
      <c r="P27" s="24"/>
      <c r="Q27" s="24"/>
      <c r="R27" s="25"/>
    </row>
    <row r="28" spans="1:18" ht="15">
      <c r="A28" s="14"/>
      <c r="B28" s="126" t="s">
        <v>38</v>
      </c>
      <c r="C28" s="91" t="s">
        <v>1</v>
      </c>
      <c r="D28" s="170">
        <f>D13</f>
        <v>0.7</v>
      </c>
      <c r="E28" s="107"/>
      <c r="F28" s="180" t="s">
        <v>33</v>
      </c>
      <c r="G28" s="91" t="s">
        <v>1</v>
      </c>
      <c r="H28" s="170">
        <f>D14</f>
        <v>0.999999</v>
      </c>
      <c r="I28" s="107"/>
      <c r="J28" s="169" t="s">
        <v>33</v>
      </c>
      <c r="K28" s="91" t="s">
        <v>1</v>
      </c>
      <c r="L28" s="170">
        <f>H28</f>
        <v>0.999999</v>
      </c>
      <c r="M28" s="107"/>
      <c r="N28" s="264" t="s">
        <v>47</v>
      </c>
      <c r="O28" s="265"/>
      <c r="P28" s="266"/>
      <c r="Q28" s="93">
        <f>D26-P26</f>
        <v>891.4411157726835</v>
      </c>
      <c r="R28" s="117" t="s">
        <v>18</v>
      </c>
    </row>
    <row r="29" spans="1:18" ht="15">
      <c r="A29" s="14"/>
      <c r="B29" s="127" t="s">
        <v>21</v>
      </c>
      <c r="C29" s="1" t="s">
        <v>1</v>
      </c>
      <c r="D29" s="92">
        <f>H16</f>
        <v>14</v>
      </c>
      <c r="E29" s="172"/>
      <c r="F29" s="136" t="s">
        <v>21</v>
      </c>
      <c r="G29" s="1" t="s">
        <v>1</v>
      </c>
      <c r="H29" s="92">
        <f>IF(D29&gt;19,D29*2,D29)</f>
        <v>14</v>
      </c>
      <c r="I29" s="172"/>
      <c r="J29" s="171" t="s">
        <v>21</v>
      </c>
      <c r="K29" s="1" t="s">
        <v>1</v>
      </c>
      <c r="L29" s="92">
        <f>D29*0.7</f>
        <v>9.799999999999999</v>
      </c>
      <c r="M29" s="172"/>
      <c r="N29" s="267" t="s">
        <v>46</v>
      </c>
      <c r="O29" s="268"/>
      <c r="P29" s="269"/>
      <c r="Q29" s="94">
        <f>Q28/D17/D8</f>
        <v>1286.6844203951478</v>
      </c>
      <c r="R29" s="118" t="s">
        <v>5</v>
      </c>
    </row>
    <row r="30" spans="1:18" ht="15.75" thickBot="1">
      <c r="A30" s="14"/>
      <c r="B30" s="127" t="s">
        <v>25</v>
      </c>
      <c r="C30" s="1" t="s">
        <v>1</v>
      </c>
      <c r="D30" s="92">
        <f>H17</f>
        <v>2</v>
      </c>
      <c r="E30" s="172"/>
      <c r="F30" s="136" t="s">
        <v>25</v>
      </c>
      <c r="G30" s="1" t="s">
        <v>1</v>
      </c>
      <c r="H30" s="92">
        <f>IF(D30&gt;3,D30*2,D30)</f>
        <v>2</v>
      </c>
      <c r="I30" s="172"/>
      <c r="J30" s="171" t="s">
        <v>25</v>
      </c>
      <c r="K30" s="1" t="s">
        <v>1</v>
      </c>
      <c r="L30" s="92">
        <f>D30*0.7</f>
        <v>1.4</v>
      </c>
      <c r="M30" s="172"/>
      <c r="N30" s="270" t="s">
        <v>37</v>
      </c>
      <c r="O30" s="271"/>
      <c r="P30" s="272"/>
      <c r="Q30" s="95">
        <f>Q29*1.31</f>
        <v>1685.5565907176435</v>
      </c>
      <c r="R30" s="119" t="s">
        <v>5</v>
      </c>
    </row>
    <row r="31" spans="1:18" ht="15.75" thickBot="1">
      <c r="A31" s="14"/>
      <c r="B31" s="156" t="s">
        <v>23</v>
      </c>
      <c r="C31" s="10" t="s">
        <v>1</v>
      </c>
      <c r="D31" s="59">
        <f>(1/(1+(((D29/100)*(D29/100)))))</f>
        <v>0.9807767752059631</v>
      </c>
      <c r="E31" s="172"/>
      <c r="F31" s="181" t="s">
        <v>23</v>
      </c>
      <c r="G31" s="10" t="s">
        <v>1</v>
      </c>
      <c r="H31" s="59">
        <f>(1/(1+(((H29/100)*(H29/100)))))</f>
        <v>0.9807767752059631</v>
      </c>
      <c r="I31" s="172"/>
      <c r="J31" s="173" t="s">
        <v>23</v>
      </c>
      <c r="K31" s="10" t="s">
        <v>1</v>
      </c>
      <c r="L31" s="59">
        <f>(1/(1+(((L29/100)*(L29/100)))))</f>
        <v>0.9904873594003194</v>
      </c>
      <c r="M31" s="172"/>
      <c r="N31" s="106"/>
      <c r="O31" s="24"/>
      <c r="P31" s="24"/>
      <c r="Q31" s="24"/>
      <c r="R31" s="25"/>
    </row>
    <row r="32" spans="1:18" ht="15.75" thickBot="1">
      <c r="A32" s="14"/>
      <c r="B32" s="127" t="s">
        <v>22</v>
      </c>
      <c r="C32" s="55" t="s">
        <v>1</v>
      </c>
      <c r="D32" s="60">
        <f>D31*D13</f>
        <v>0.6865437426441741</v>
      </c>
      <c r="E32" s="174"/>
      <c r="F32" s="136" t="s">
        <v>22</v>
      </c>
      <c r="G32" s="55" t="s">
        <v>1</v>
      </c>
      <c r="H32" s="60">
        <f>H31*D14</f>
        <v>0.9807757944291878</v>
      </c>
      <c r="I32" s="174"/>
      <c r="J32" s="171" t="s">
        <v>22</v>
      </c>
      <c r="K32" s="55" t="s">
        <v>1</v>
      </c>
      <c r="L32" s="60">
        <f>L31*D14</f>
        <v>0.9904863689129599</v>
      </c>
      <c r="M32" s="174"/>
      <c r="N32" s="159" t="s">
        <v>54</v>
      </c>
      <c r="O32" s="154"/>
      <c r="P32" s="154"/>
      <c r="Q32" s="154"/>
      <c r="R32" s="155"/>
    </row>
    <row r="33" spans="1:18" ht="15.75" thickBot="1">
      <c r="A33" s="14"/>
      <c r="B33" s="126" t="s">
        <v>24</v>
      </c>
      <c r="C33" s="11" t="s">
        <v>1</v>
      </c>
      <c r="D33" s="61">
        <f>D24*D29/100</f>
        <v>252.59074277046125</v>
      </c>
      <c r="E33" s="176" t="s">
        <v>5</v>
      </c>
      <c r="F33" s="182" t="s">
        <v>24</v>
      </c>
      <c r="G33" s="11" t="s">
        <v>1</v>
      </c>
      <c r="H33" s="61">
        <f>D24*D29/100</f>
        <v>252.59074277046125</v>
      </c>
      <c r="I33" s="176" t="s">
        <v>5</v>
      </c>
      <c r="J33" s="175" t="s">
        <v>24</v>
      </c>
      <c r="K33" s="11" t="s">
        <v>1</v>
      </c>
      <c r="L33" s="61">
        <f>D24*L29/100</f>
        <v>176.81351993932287</v>
      </c>
      <c r="M33" s="176" t="s">
        <v>5</v>
      </c>
      <c r="N33" s="273" t="s">
        <v>53</v>
      </c>
      <c r="O33" s="274"/>
      <c r="P33" s="275"/>
      <c r="Q33" s="97">
        <f>D20*100</f>
        <v>102.02040612204071</v>
      </c>
      <c r="R33" s="120" t="s">
        <v>39</v>
      </c>
    </row>
    <row r="34" spans="1:23" ht="15.75" thickBot="1">
      <c r="A34" s="14"/>
      <c r="B34" s="127" t="s">
        <v>26</v>
      </c>
      <c r="C34" s="1" t="s">
        <v>1</v>
      </c>
      <c r="D34" s="62">
        <f>D17*D30/100*1000</f>
        <v>8</v>
      </c>
      <c r="E34" s="177" t="s">
        <v>27</v>
      </c>
      <c r="F34" s="136" t="s">
        <v>26</v>
      </c>
      <c r="G34" s="1" t="s">
        <v>1</v>
      </c>
      <c r="H34" s="62">
        <f>D17*H30/100*1000</f>
        <v>8</v>
      </c>
      <c r="I34" s="177" t="s">
        <v>27</v>
      </c>
      <c r="J34" s="171" t="s">
        <v>26</v>
      </c>
      <c r="K34" s="1" t="s">
        <v>1</v>
      </c>
      <c r="L34" s="62">
        <f>D17*L30/100*1000</f>
        <v>5.599999999999999</v>
      </c>
      <c r="M34" s="177" t="s">
        <v>27</v>
      </c>
      <c r="N34" s="259" t="s">
        <v>52</v>
      </c>
      <c r="O34" s="260"/>
      <c r="P34" s="261"/>
      <c r="Q34" s="98">
        <f>H37*100</f>
        <v>19.89629090344201</v>
      </c>
      <c r="R34" s="121" t="s">
        <v>39</v>
      </c>
      <c r="S34" s="253" t="str">
        <f>IF(Q34&gt;19.9999999999999,"REAKTİF CEZAYA GİRİYORSUNUZ !!! ","REAKTİF CEZAYA GİRMİYORSUNUZ")</f>
        <v>REAKTİF CEZAYA GİRMİYORSUNUZ</v>
      </c>
      <c r="T34" s="254"/>
      <c r="U34" s="254"/>
      <c r="V34" s="255"/>
      <c r="W34" s="207"/>
    </row>
    <row r="35" spans="1:18" ht="17.25" thickBot="1">
      <c r="A35" s="14"/>
      <c r="B35" s="127" t="s">
        <v>65</v>
      </c>
      <c r="C35" s="1" t="s">
        <v>1</v>
      </c>
      <c r="D35" s="60">
        <f>DEGREES(ACOS(D32))</f>
        <v>46.64286497690315</v>
      </c>
      <c r="E35" s="118" t="s">
        <v>63</v>
      </c>
      <c r="F35" s="136" t="s">
        <v>64</v>
      </c>
      <c r="G35" s="1" t="s">
        <v>1</v>
      </c>
      <c r="H35" s="60">
        <f>DEGREES(ACOS(H32))</f>
        <v>11.252785580847114</v>
      </c>
      <c r="I35" s="118" t="s">
        <v>63</v>
      </c>
      <c r="J35" s="171" t="s">
        <v>66</v>
      </c>
      <c r="K35" s="1" t="s">
        <v>1</v>
      </c>
      <c r="L35" s="60">
        <f>DEGREES(ACOS(L32))</f>
        <v>7.90962138730956</v>
      </c>
      <c r="M35" s="118" t="s">
        <v>63</v>
      </c>
      <c r="N35" s="160" t="s">
        <v>55</v>
      </c>
      <c r="O35" s="161"/>
      <c r="P35" s="161"/>
      <c r="Q35" s="131"/>
      <c r="R35" s="132"/>
    </row>
    <row r="36" spans="1:18" ht="15.75" thickBot="1">
      <c r="A36" s="14"/>
      <c r="B36" s="127" t="s">
        <v>50</v>
      </c>
      <c r="C36" s="2" t="s">
        <v>1</v>
      </c>
      <c r="D36" s="59">
        <f>SIN(ACOS(D32))</f>
        <v>0.7270885017906211</v>
      </c>
      <c r="E36" s="172"/>
      <c r="F36" s="136" t="s">
        <v>32</v>
      </c>
      <c r="G36" s="2" t="s">
        <v>1</v>
      </c>
      <c r="H36" s="59">
        <f>SIN(ACOS(H32))</f>
        <v>0.19513800517017563</v>
      </c>
      <c r="I36" s="172"/>
      <c r="J36" s="171" t="s">
        <v>31</v>
      </c>
      <c r="K36" s="2" t="s">
        <v>1</v>
      </c>
      <c r="L36" s="59">
        <f>SIN(ACOS(L32))</f>
        <v>0.13761087528832813</v>
      </c>
      <c r="M36" s="172"/>
      <c r="N36" s="224" t="s">
        <v>53</v>
      </c>
      <c r="O36" s="225"/>
      <c r="P36" s="226"/>
      <c r="Q36" s="96">
        <f>Q33</f>
        <v>102.02040612204071</v>
      </c>
      <c r="R36" s="120" t="s">
        <v>39</v>
      </c>
    </row>
    <row r="37" spans="1:23" ht="15.75" thickBot="1">
      <c r="A37" s="14"/>
      <c r="B37" s="128" t="s">
        <v>51</v>
      </c>
      <c r="C37" s="9" t="s">
        <v>1</v>
      </c>
      <c r="D37" s="63">
        <f>D36/D32</f>
        <v>1.059056337751025</v>
      </c>
      <c r="E37" s="179"/>
      <c r="F37" s="183" t="s">
        <v>29</v>
      </c>
      <c r="G37" s="9" t="s">
        <v>1</v>
      </c>
      <c r="H37" s="63">
        <f>H36/H32</f>
        <v>0.19896290903442013</v>
      </c>
      <c r="I37" s="179"/>
      <c r="J37" s="178" t="s">
        <v>30</v>
      </c>
      <c r="K37" s="9" t="s">
        <v>1</v>
      </c>
      <c r="L37" s="63">
        <f>L36/L32</f>
        <v>0.1389326290672263</v>
      </c>
      <c r="M37" s="179"/>
      <c r="N37" s="276" t="s">
        <v>52</v>
      </c>
      <c r="O37" s="277"/>
      <c r="P37" s="278"/>
      <c r="Q37" s="95">
        <f>L37*100</f>
        <v>13.893262906722631</v>
      </c>
      <c r="R37" s="121" t="s">
        <v>39</v>
      </c>
      <c r="S37" s="256" t="str">
        <f>IF(Q37&gt;19.9999999999999,"HATA!REAKTİF CEZAYA GİRİYORSUNUZ !!! ","REAKTİF CEZAYA GİRMİYORSUNUZ ")</f>
        <v>REAKTİF CEZAYA GİRMİYORSUNUZ </v>
      </c>
      <c r="T37" s="257"/>
      <c r="U37" s="257"/>
      <c r="V37" s="258"/>
      <c r="W37" s="207"/>
    </row>
    <row r="38" spans="1:17" ht="15">
      <c r="A38" s="14"/>
      <c r="O38" s="5"/>
      <c r="P38" s="5"/>
      <c r="Q38" s="5"/>
    </row>
    <row r="39" spans="15:17" ht="15">
      <c r="O39" s="5"/>
      <c r="P39" s="5"/>
      <c r="Q39" s="5"/>
    </row>
    <row r="40" spans="15:17" ht="15" hidden="1">
      <c r="O40" s="5"/>
      <c r="P40" s="5"/>
      <c r="Q40" s="5"/>
    </row>
    <row r="41" spans="15:17" ht="15" hidden="1">
      <c r="O41" s="5"/>
      <c r="P41" s="5"/>
      <c r="Q41" s="5"/>
    </row>
    <row r="42" spans="14:17" ht="16.5" hidden="1">
      <c r="N42" s="49" t="s">
        <v>0</v>
      </c>
      <c r="O42" s="1" t="s">
        <v>1</v>
      </c>
      <c r="P42" s="3">
        <f>SQRT(3)</f>
        <v>1.7320508075688772</v>
      </c>
      <c r="Q42" s="5"/>
    </row>
    <row r="43" spans="6:17" ht="15" hidden="1">
      <c r="F43" s="71" t="s">
        <v>45</v>
      </c>
      <c r="G43" s="67" t="s">
        <v>1</v>
      </c>
      <c r="H43" s="72">
        <f>D24*D13</f>
        <v>1262.9537138523062</v>
      </c>
      <c r="I43" s="69" t="s">
        <v>5</v>
      </c>
      <c r="N43" s="78" t="s">
        <v>4</v>
      </c>
      <c r="O43" s="73" t="s">
        <v>1</v>
      </c>
      <c r="P43" s="74">
        <f>P44/P14</f>
        <v>1262.9549768072832</v>
      </c>
      <c r="Q43" s="75" t="s">
        <v>5</v>
      </c>
    </row>
    <row r="44" spans="6:17" ht="15" hidden="1">
      <c r="F44" s="71" t="s">
        <v>49</v>
      </c>
      <c r="G44" s="67" t="s">
        <v>1</v>
      </c>
      <c r="H44" s="72">
        <f>D24*D19</f>
        <v>1288.470508005519</v>
      </c>
      <c r="I44" s="69" t="s">
        <v>5</v>
      </c>
      <c r="N44" s="79" t="s">
        <v>45</v>
      </c>
      <c r="O44" s="67" t="s">
        <v>1</v>
      </c>
      <c r="P44" s="68">
        <f>H43</f>
        <v>1262.9537138523062</v>
      </c>
      <c r="Q44" s="69" t="s">
        <v>5</v>
      </c>
    </row>
    <row r="45" spans="14:17" ht="15" hidden="1">
      <c r="N45" s="79" t="s">
        <v>49</v>
      </c>
      <c r="O45" s="67" t="s">
        <v>1</v>
      </c>
      <c r="P45" s="68">
        <f>P43*P15</f>
        <v>1.7860876103708512</v>
      </c>
      <c r="Q45" s="70" t="s">
        <v>5</v>
      </c>
    </row>
    <row r="46" ht="15" hidden="1"/>
    <row r="47" ht="15" hidden="1"/>
    <row r="48" ht="15" hidden="1"/>
  </sheetData>
  <sheetProtection password="EE4D" sheet="1"/>
  <mergeCells count="19">
    <mergeCell ref="S34:V34"/>
    <mergeCell ref="S37:V37"/>
    <mergeCell ref="N34:P34"/>
    <mergeCell ref="D19:E19"/>
    <mergeCell ref="D20:E20"/>
    <mergeCell ref="N28:P28"/>
    <mergeCell ref="N29:P29"/>
    <mergeCell ref="N30:P30"/>
    <mergeCell ref="N33:P33"/>
    <mergeCell ref="N37:P37"/>
    <mergeCell ref="N36:P36"/>
    <mergeCell ref="F15:J15"/>
    <mergeCell ref="N5:R6"/>
    <mergeCell ref="F27:I27"/>
    <mergeCell ref="J27:M27"/>
    <mergeCell ref="B5:M6"/>
    <mergeCell ref="B27:E27"/>
    <mergeCell ref="D14:E14"/>
    <mergeCell ref="D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0.9921875" style="5" customWidth="1"/>
    <col min="2" max="2" width="11.421875" style="5" customWidth="1"/>
    <col min="3" max="3" width="2.00390625" style="4" bestFit="1" customWidth="1"/>
    <col min="4" max="4" width="10.57421875" style="4" customWidth="1"/>
    <col min="5" max="5" width="5.8515625" style="52" bestFit="1" customWidth="1"/>
    <col min="6" max="6" width="12.57421875" style="4" customWidth="1"/>
    <col min="7" max="7" width="2.00390625" style="4" bestFit="1" customWidth="1"/>
    <col min="8" max="8" width="11.8515625" style="4" customWidth="1"/>
    <col min="9" max="9" width="7.28125" style="52" bestFit="1" customWidth="1"/>
    <col min="10" max="10" width="13.7109375" style="4" customWidth="1"/>
    <col min="11" max="11" width="2.00390625" style="4" bestFit="1" customWidth="1"/>
    <col min="12" max="12" width="8.421875" style="4" customWidth="1"/>
    <col min="13" max="13" width="7.140625" style="52" customWidth="1"/>
    <col min="14" max="14" width="11.421875" style="5" bestFit="1" customWidth="1"/>
    <col min="15" max="15" width="2.00390625" style="4" bestFit="1" customWidth="1"/>
    <col min="16" max="16" width="14.28125" style="4" bestFit="1" customWidth="1"/>
    <col min="17" max="17" width="7.57421875" style="4" bestFit="1" customWidth="1"/>
    <col min="18" max="18" width="5.8515625" style="5" bestFit="1" customWidth="1"/>
    <col min="19" max="19" width="9.140625" style="5" customWidth="1"/>
    <col min="20" max="20" width="8.57421875" style="5" customWidth="1"/>
    <col min="21" max="21" width="8.28125" style="5" customWidth="1"/>
    <col min="22" max="22" width="14.7109375" style="5" bestFit="1" customWidth="1"/>
    <col min="23" max="16384" width="9.140625" style="5" customWidth="1"/>
  </cols>
  <sheetData>
    <row r="1" spans="1:18" ht="15.75" thickBot="1">
      <c r="A1" s="14"/>
      <c r="B1" s="14"/>
      <c r="C1" s="13"/>
      <c r="D1" s="13"/>
      <c r="E1" s="43"/>
      <c r="F1" s="13"/>
      <c r="G1" s="13"/>
      <c r="H1" s="13"/>
      <c r="I1" s="43"/>
      <c r="J1" s="13"/>
      <c r="K1" s="13"/>
      <c r="L1" s="13"/>
      <c r="M1" s="43"/>
      <c r="N1" s="14"/>
      <c r="O1" s="13"/>
      <c r="P1" s="13"/>
      <c r="Q1" s="13"/>
      <c r="R1" s="14"/>
    </row>
    <row r="2" spans="1:18" ht="17.25" thickBot="1">
      <c r="A2" s="28"/>
      <c r="B2" s="168" t="s">
        <v>89</v>
      </c>
      <c r="C2" s="141"/>
      <c r="D2" s="141"/>
      <c r="E2" s="142"/>
      <c r="F2" s="141"/>
      <c r="G2" s="141"/>
      <c r="H2" s="141"/>
      <c r="I2" s="142"/>
      <c r="J2" s="141"/>
      <c r="K2" s="141"/>
      <c r="L2" s="141"/>
      <c r="M2" s="142"/>
      <c r="N2" s="143"/>
      <c r="O2" s="141"/>
      <c r="P2" s="141"/>
      <c r="Q2" s="141"/>
      <c r="R2" s="144"/>
    </row>
    <row r="3" spans="1:18" ht="16.5">
      <c r="A3" s="28"/>
      <c r="B3" s="162" t="s">
        <v>19</v>
      </c>
      <c r="C3" s="163"/>
      <c r="D3" s="163"/>
      <c r="E3" s="164"/>
      <c r="F3" s="163"/>
      <c r="G3" s="163"/>
      <c r="H3" s="163"/>
      <c r="I3" s="87"/>
      <c r="J3" s="86"/>
      <c r="K3" s="86"/>
      <c r="L3" s="86"/>
      <c r="M3" s="87"/>
      <c r="N3" s="23"/>
      <c r="O3" s="24"/>
      <c r="P3" s="24"/>
      <c r="Q3" s="24"/>
      <c r="R3" s="25"/>
    </row>
    <row r="4" spans="1:18" ht="17.25" thickBot="1">
      <c r="A4" s="28"/>
      <c r="B4" s="165" t="s">
        <v>91</v>
      </c>
      <c r="C4" s="166"/>
      <c r="D4" s="166"/>
      <c r="E4" s="167"/>
      <c r="F4" s="166"/>
      <c r="G4" s="166"/>
      <c r="H4" s="166"/>
      <c r="I4" s="89"/>
      <c r="J4" s="88"/>
      <c r="K4" s="88"/>
      <c r="L4" s="88"/>
      <c r="M4" s="89"/>
      <c r="N4" s="22"/>
      <c r="O4" s="20"/>
      <c r="P4" s="20"/>
      <c r="Q4" s="20"/>
      <c r="R4" s="19"/>
    </row>
    <row r="5" spans="1:18" ht="16.5" customHeight="1">
      <c r="A5" s="28"/>
      <c r="B5" s="242" t="s">
        <v>57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30" t="s">
        <v>56</v>
      </c>
      <c r="O5" s="231"/>
      <c r="P5" s="231"/>
      <c r="Q5" s="231"/>
      <c r="R5" s="232"/>
    </row>
    <row r="6" spans="1:18" ht="17.25" thickBot="1">
      <c r="A6" s="28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33"/>
      <c r="O6" s="234"/>
      <c r="P6" s="234"/>
      <c r="Q6" s="234"/>
      <c r="R6" s="235"/>
    </row>
    <row r="7" spans="1:18" ht="15.75" customHeight="1" hidden="1">
      <c r="A7" s="14"/>
      <c r="B7" s="12"/>
      <c r="C7" s="13"/>
      <c r="D7" s="13"/>
      <c r="E7" s="43"/>
      <c r="F7" s="13"/>
      <c r="G7" s="13"/>
      <c r="H7" s="13"/>
      <c r="I7" s="43"/>
      <c r="J7" s="13"/>
      <c r="K7" s="13"/>
      <c r="L7" s="13"/>
      <c r="M7" s="43"/>
      <c r="N7" s="23"/>
      <c r="O7" s="24"/>
      <c r="P7" s="24"/>
      <c r="Q7" s="24"/>
      <c r="R7" s="25"/>
    </row>
    <row r="8" spans="1:18" ht="17.25" customHeight="1" hidden="1">
      <c r="A8" s="14"/>
      <c r="B8" s="49" t="s">
        <v>0</v>
      </c>
      <c r="C8" s="44" t="s">
        <v>1</v>
      </c>
      <c r="D8" s="50">
        <f>SQRT(3)</f>
        <v>1.7320508075688772</v>
      </c>
      <c r="E8" s="43"/>
      <c r="F8" s="13"/>
      <c r="G8" s="13"/>
      <c r="H8" s="13"/>
      <c r="I8" s="43"/>
      <c r="J8" s="13"/>
      <c r="K8" s="13"/>
      <c r="L8" s="13"/>
      <c r="M8" s="43"/>
      <c r="N8" s="49" t="s">
        <v>0</v>
      </c>
      <c r="O8" s="1" t="s">
        <v>1</v>
      </c>
      <c r="P8" s="3">
        <f>SQRT(3)</f>
        <v>1.7320508075688772</v>
      </c>
      <c r="Q8" s="17"/>
      <c r="R8" s="18"/>
    </row>
    <row r="9" spans="1:18" ht="15.75" customHeight="1" hidden="1">
      <c r="A9" s="14"/>
      <c r="B9" s="12"/>
      <c r="C9" s="16"/>
      <c r="D9" s="16"/>
      <c r="E9" s="43"/>
      <c r="F9" s="13"/>
      <c r="G9" s="13"/>
      <c r="H9" s="13"/>
      <c r="I9" s="43"/>
      <c r="J9" s="13"/>
      <c r="K9" s="13"/>
      <c r="L9" s="13"/>
      <c r="M9" s="43"/>
      <c r="N9" s="6"/>
      <c r="O9" s="7"/>
      <c r="P9" s="7"/>
      <c r="Q9" s="16"/>
      <c r="R9" s="18"/>
    </row>
    <row r="10" spans="1:18" ht="17.25" customHeight="1" hidden="1">
      <c r="A10" s="14"/>
      <c r="B10" s="47" t="s">
        <v>3</v>
      </c>
      <c r="C10" s="44" t="s">
        <v>1</v>
      </c>
      <c r="D10" s="44" t="s">
        <v>8</v>
      </c>
      <c r="E10" s="43"/>
      <c r="F10" s="13"/>
      <c r="G10" s="13"/>
      <c r="H10" s="13"/>
      <c r="I10" s="43"/>
      <c r="J10" s="13"/>
      <c r="K10" s="13"/>
      <c r="L10" s="13"/>
      <c r="M10" s="43"/>
      <c r="N10" s="47" t="s">
        <v>3</v>
      </c>
      <c r="O10" s="1" t="s">
        <v>1</v>
      </c>
      <c r="P10" s="1" t="s">
        <v>8</v>
      </c>
      <c r="Q10" s="16"/>
      <c r="R10" s="18"/>
    </row>
    <row r="11" spans="1:18" ht="17.25" customHeight="1" hidden="1">
      <c r="A11" s="14"/>
      <c r="B11" s="47" t="s">
        <v>9</v>
      </c>
      <c r="C11" s="44" t="s">
        <v>1</v>
      </c>
      <c r="D11" s="44" t="s">
        <v>12</v>
      </c>
      <c r="E11" s="43"/>
      <c r="F11" s="13"/>
      <c r="G11" s="13"/>
      <c r="H11" s="13"/>
      <c r="I11" s="43"/>
      <c r="J11" s="13"/>
      <c r="K11" s="13"/>
      <c r="L11" s="13"/>
      <c r="M11" s="43"/>
      <c r="N11" s="47" t="s">
        <v>9</v>
      </c>
      <c r="O11" s="1" t="s">
        <v>1</v>
      </c>
      <c r="P11" s="1" t="s">
        <v>12</v>
      </c>
      <c r="Q11" s="16"/>
      <c r="R11" s="18"/>
    </row>
    <row r="12" spans="1:18" ht="17.25" customHeight="1" hidden="1" thickBot="1">
      <c r="A12" s="14"/>
      <c r="B12" s="48" t="s">
        <v>10</v>
      </c>
      <c r="C12" s="81" t="s">
        <v>1</v>
      </c>
      <c r="D12" s="81" t="s">
        <v>11</v>
      </c>
      <c r="E12" s="43"/>
      <c r="F12" s="13"/>
      <c r="G12" s="13"/>
      <c r="H12" s="13"/>
      <c r="I12" s="43"/>
      <c r="J12" s="13"/>
      <c r="K12" s="13"/>
      <c r="L12" s="13"/>
      <c r="M12" s="43"/>
      <c r="N12" s="48" t="s">
        <v>10</v>
      </c>
      <c r="O12" s="10" t="s">
        <v>1</v>
      </c>
      <c r="P12" s="10" t="s">
        <v>11</v>
      </c>
      <c r="Q12" s="16"/>
      <c r="R12" s="18"/>
    </row>
    <row r="13" spans="1:22" ht="15">
      <c r="A13" s="14"/>
      <c r="B13" s="129" t="s">
        <v>13</v>
      </c>
      <c r="C13" s="91" t="s">
        <v>1</v>
      </c>
      <c r="D13" s="285">
        <f>D26/D22</f>
        <v>0.5783132530120482</v>
      </c>
      <c r="E13" s="206"/>
      <c r="F13" s="24"/>
      <c r="G13" s="24"/>
      <c r="H13" s="24"/>
      <c r="I13" s="58"/>
      <c r="J13" s="24"/>
      <c r="K13" s="24"/>
      <c r="L13" s="24"/>
      <c r="M13" s="107"/>
      <c r="N13" s="46"/>
      <c r="O13" s="24"/>
      <c r="P13" s="24"/>
      <c r="Q13" s="24"/>
      <c r="R13" s="26"/>
      <c r="S13" s="39"/>
      <c r="T13" s="40"/>
      <c r="U13" s="36"/>
      <c r="V13" s="30"/>
    </row>
    <row r="14" spans="1:22" ht="15">
      <c r="A14" s="14"/>
      <c r="B14" s="76" t="s">
        <v>33</v>
      </c>
      <c r="C14" s="2" t="s">
        <v>1</v>
      </c>
      <c r="D14" s="205">
        <v>0.99999</v>
      </c>
      <c r="E14" s="206"/>
      <c r="F14" s="13"/>
      <c r="G14" s="13"/>
      <c r="I14" s="43"/>
      <c r="J14" s="13"/>
      <c r="K14" s="13"/>
      <c r="L14" s="13"/>
      <c r="M14" s="108"/>
      <c r="N14" s="136" t="s">
        <v>33</v>
      </c>
      <c r="O14" s="54" t="s">
        <v>1</v>
      </c>
      <c r="P14" s="66">
        <f>D14</f>
        <v>0.99999</v>
      </c>
      <c r="Q14" s="102"/>
      <c r="R14" s="18"/>
      <c r="S14" s="34" t="s">
        <v>42</v>
      </c>
      <c r="T14" s="14"/>
      <c r="U14" s="35"/>
      <c r="V14" s="31"/>
    </row>
    <row r="15" spans="1:22" ht="15">
      <c r="A15" s="14"/>
      <c r="B15" s="76" t="s">
        <v>3</v>
      </c>
      <c r="C15" s="1" t="s">
        <v>1</v>
      </c>
      <c r="D15" s="145">
        <v>2500</v>
      </c>
      <c r="E15" s="146" t="s">
        <v>7</v>
      </c>
      <c r="F15" s="43" t="s">
        <v>68</v>
      </c>
      <c r="G15" s="13"/>
      <c r="H15" s="43"/>
      <c r="I15" s="43"/>
      <c r="J15" s="13"/>
      <c r="K15" s="13"/>
      <c r="L15" s="13"/>
      <c r="M15" s="108"/>
      <c r="N15" s="136" t="s">
        <v>32</v>
      </c>
      <c r="O15" s="54" t="s">
        <v>1</v>
      </c>
      <c r="P15" s="66">
        <f>SIN(ACOS(P14))</f>
        <v>0.004472124774635521</v>
      </c>
      <c r="Q15" s="102"/>
      <c r="R15" s="18"/>
      <c r="S15" s="41"/>
      <c r="T15" s="14"/>
      <c r="U15" s="35"/>
      <c r="V15" s="31"/>
    </row>
    <row r="16" spans="1:22" ht="15">
      <c r="A16" s="14"/>
      <c r="B16" s="129" t="s">
        <v>48</v>
      </c>
      <c r="C16" s="1" t="s">
        <v>1</v>
      </c>
      <c r="D16" s="192">
        <f>(D22/D15)*100</f>
        <v>83</v>
      </c>
      <c r="E16" s="148" t="s">
        <v>39</v>
      </c>
      <c r="F16" s="186" t="s">
        <v>21</v>
      </c>
      <c r="G16" s="55" t="s">
        <v>1</v>
      </c>
      <c r="H16" s="191">
        <f>(H19/D25)*100</f>
        <v>12.048192771084338</v>
      </c>
      <c r="I16" s="122" t="s">
        <v>39</v>
      </c>
      <c r="J16" s="27"/>
      <c r="K16" s="13"/>
      <c r="L16" s="13"/>
      <c r="M16" s="108"/>
      <c r="N16" s="136" t="s">
        <v>29</v>
      </c>
      <c r="O16" s="54" t="s">
        <v>1</v>
      </c>
      <c r="P16" s="66">
        <f>P15/P14</f>
        <v>0.0044721694963304835</v>
      </c>
      <c r="Q16" s="102"/>
      <c r="R16" s="18"/>
      <c r="S16" s="203" t="s">
        <v>41</v>
      </c>
      <c r="T16" s="202">
        <v>0.06</v>
      </c>
      <c r="U16" s="14"/>
      <c r="V16" s="42"/>
    </row>
    <row r="17" spans="1:22" ht="23.25">
      <c r="A17" s="14"/>
      <c r="B17" s="76" t="s">
        <v>2</v>
      </c>
      <c r="C17" s="1" t="s">
        <v>1</v>
      </c>
      <c r="D17" s="147">
        <v>0.4</v>
      </c>
      <c r="E17" s="148" t="s">
        <v>6</v>
      </c>
      <c r="F17" s="188" t="s">
        <v>25</v>
      </c>
      <c r="G17" s="55" t="s">
        <v>1</v>
      </c>
      <c r="H17" s="191">
        <f>((H20/1000)/D17)*100</f>
        <v>0.8333333333333334</v>
      </c>
      <c r="I17" s="37" t="s">
        <v>39</v>
      </c>
      <c r="J17" s="27"/>
      <c r="K17" s="13"/>
      <c r="L17" s="13"/>
      <c r="M17" s="108"/>
      <c r="N17" s="158"/>
      <c r="O17" s="13"/>
      <c r="P17" s="13"/>
      <c r="Q17" s="13"/>
      <c r="R17" s="15"/>
      <c r="S17" s="34" t="s">
        <v>69</v>
      </c>
      <c r="T17" s="38" t="s">
        <v>40</v>
      </c>
      <c r="U17" s="14"/>
      <c r="V17" s="42"/>
    </row>
    <row r="18" spans="1:22" ht="15" customHeight="1" hidden="1">
      <c r="A18" s="14"/>
      <c r="B18" s="77"/>
      <c r="C18" s="13"/>
      <c r="D18" s="21"/>
      <c r="E18" s="43"/>
      <c r="F18" s="80"/>
      <c r="G18" s="13"/>
      <c r="H18" s="29"/>
      <c r="I18" s="189"/>
      <c r="J18" s="13"/>
      <c r="K18" s="13"/>
      <c r="L18" s="13"/>
      <c r="M18" s="43"/>
      <c r="N18" s="157"/>
      <c r="O18" s="13"/>
      <c r="P18" s="13"/>
      <c r="Q18" s="13"/>
      <c r="R18" s="15"/>
      <c r="S18" s="34"/>
      <c r="T18" s="14"/>
      <c r="U18" s="35"/>
      <c r="V18" s="31"/>
    </row>
    <row r="19" spans="1:22" ht="16.5">
      <c r="A19" s="14"/>
      <c r="B19" s="129" t="s">
        <v>14</v>
      </c>
      <c r="C19" s="45" t="s">
        <v>1</v>
      </c>
      <c r="D19" s="262">
        <f>SIN(ACOS(D13))</f>
        <v>0.8158147960110939</v>
      </c>
      <c r="E19" s="263"/>
      <c r="F19" s="186" t="s">
        <v>24</v>
      </c>
      <c r="G19" s="55" t="s">
        <v>1</v>
      </c>
      <c r="H19" s="191">
        <f>D77+H77+L77+D107+H107+L107+D139+H139+L139+D171+H171+L171+D202+H202+L202+D234+H234+L234</f>
        <v>360.84391824351616</v>
      </c>
      <c r="I19" s="190" t="s">
        <v>5</v>
      </c>
      <c r="J19" s="27"/>
      <c r="K19" s="13"/>
      <c r="L19" s="13"/>
      <c r="M19" s="43"/>
      <c r="N19" s="136" t="s">
        <v>34</v>
      </c>
      <c r="O19" s="54" t="s">
        <v>1</v>
      </c>
      <c r="P19" s="60">
        <f>DEGREES(ACOS(P14))</f>
        <v>0.25623472915884304</v>
      </c>
      <c r="Q19" s="114" t="s">
        <v>63</v>
      </c>
      <c r="R19" s="15"/>
      <c r="S19" s="34" t="s">
        <v>69</v>
      </c>
      <c r="T19" s="14">
        <f>50*SQRT(D15/(T16*Q29))</f>
        <v>248.4557407812515</v>
      </c>
      <c r="U19" s="14" t="s">
        <v>43</v>
      </c>
      <c r="V19" s="42"/>
    </row>
    <row r="20" spans="1:22" ht="15">
      <c r="A20" s="14"/>
      <c r="B20" s="129" t="s">
        <v>16</v>
      </c>
      <c r="C20" s="45" t="s">
        <v>1</v>
      </c>
      <c r="D20" s="262">
        <f>D19/D13</f>
        <v>1.4106797514358498</v>
      </c>
      <c r="E20" s="263"/>
      <c r="F20" s="188" t="s">
        <v>26</v>
      </c>
      <c r="G20" s="55" t="s">
        <v>1</v>
      </c>
      <c r="H20" s="192">
        <f>(D78+H78+L78+D108+H108+L108+D140+H140+L140+D172+H172+L172+D203+H203+L203+D235+H235+L235)/18</f>
        <v>3.3333333333333335</v>
      </c>
      <c r="I20" s="148" t="s">
        <v>27</v>
      </c>
      <c r="J20" s="27"/>
      <c r="K20" s="13"/>
      <c r="L20" s="13"/>
      <c r="M20" s="43"/>
      <c r="N20" s="136" t="s">
        <v>3</v>
      </c>
      <c r="O20" s="55" t="s">
        <v>1</v>
      </c>
      <c r="P20" s="60">
        <f>D15</f>
        <v>2500</v>
      </c>
      <c r="Q20" s="114" t="s">
        <v>7</v>
      </c>
      <c r="R20" s="18"/>
      <c r="S20" s="204" t="s">
        <v>70</v>
      </c>
      <c r="T20" s="32">
        <f>T19/50</f>
        <v>4.96911481562503</v>
      </c>
      <c r="U20" s="32" t="s">
        <v>44</v>
      </c>
      <c r="V20" s="33"/>
    </row>
    <row r="21" spans="1:18" ht="16.5">
      <c r="A21" s="14"/>
      <c r="B21" s="129" t="s">
        <v>15</v>
      </c>
      <c r="C21" s="101" t="s">
        <v>1</v>
      </c>
      <c r="D21" s="100">
        <f>DEGREES(ACOS(D13))</f>
        <v>54.66800691370039</v>
      </c>
      <c r="E21" s="99" t="s">
        <v>58</v>
      </c>
      <c r="F21" s="80"/>
      <c r="G21" s="13"/>
      <c r="H21" s="13"/>
      <c r="I21" s="43"/>
      <c r="J21" s="13"/>
      <c r="K21" s="13"/>
      <c r="L21" s="13"/>
      <c r="M21" s="43"/>
      <c r="N21" s="136" t="s">
        <v>48</v>
      </c>
      <c r="O21" s="55" t="s">
        <v>1</v>
      </c>
      <c r="P21" s="85">
        <f>P22/P20*100</f>
        <v>48</v>
      </c>
      <c r="Q21" s="114" t="s">
        <v>39</v>
      </c>
      <c r="R21" s="18"/>
    </row>
    <row r="22" spans="1:18" ht="15">
      <c r="A22" s="14"/>
      <c r="B22" s="129" t="s">
        <v>62</v>
      </c>
      <c r="C22" s="57" t="s">
        <v>1</v>
      </c>
      <c r="D22" s="64">
        <f>D65+H65+L65+D95+H95+L95+D127+H127+L127+D159+H159+L159+D190+H190+L190+D222+H222+L222</f>
        <v>2075</v>
      </c>
      <c r="E22" s="114" t="s">
        <v>7</v>
      </c>
      <c r="F22" s="80"/>
      <c r="G22" s="13"/>
      <c r="H22" s="13"/>
      <c r="I22" s="43"/>
      <c r="J22" s="13"/>
      <c r="K22" s="13"/>
      <c r="L22" s="13"/>
      <c r="M22" s="43"/>
      <c r="N22" s="136" t="s">
        <v>62</v>
      </c>
      <c r="O22" s="55" t="s">
        <v>1</v>
      </c>
      <c r="P22" s="60">
        <f>P8*P23*P44</f>
        <v>1200</v>
      </c>
      <c r="Q22" s="114" t="s">
        <v>7</v>
      </c>
      <c r="R22" s="18"/>
    </row>
    <row r="23" spans="1:18" ht="15">
      <c r="A23" s="14"/>
      <c r="B23" s="77"/>
      <c r="C23" s="13"/>
      <c r="D23" s="21"/>
      <c r="E23" s="115"/>
      <c r="F23" s="80"/>
      <c r="G23" s="13"/>
      <c r="H23" s="13"/>
      <c r="I23" s="43"/>
      <c r="J23" s="13"/>
      <c r="K23" s="13"/>
      <c r="L23" s="13"/>
      <c r="M23" s="43"/>
      <c r="N23" s="136" t="s">
        <v>2</v>
      </c>
      <c r="O23" s="55" t="s">
        <v>1</v>
      </c>
      <c r="P23" s="60">
        <f>D17</f>
        <v>0.4</v>
      </c>
      <c r="Q23" s="114" t="s">
        <v>6</v>
      </c>
      <c r="R23" s="104"/>
    </row>
    <row r="24" spans="1:18" ht="15" customHeight="1" hidden="1">
      <c r="A24" s="14"/>
      <c r="F24" s="80"/>
      <c r="G24" s="13"/>
      <c r="H24" s="13"/>
      <c r="I24" s="43"/>
      <c r="J24" s="13"/>
      <c r="K24" s="13"/>
      <c r="L24" s="13"/>
      <c r="M24" s="43"/>
      <c r="R24" s="105"/>
    </row>
    <row r="25" spans="1:18" ht="15">
      <c r="A25" s="14"/>
      <c r="B25" s="129" t="s">
        <v>4</v>
      </c>
      <c r="C25" s="57" t="s">
        <v>1</v>
      </c>
      <c r="D25" s="64">
        <f>$D$22/($D$17*$D$40)</f>
        <v>2995.0045214211837</v>
      </c>
      <c r="E25" s="114" t="s">
        <v>5</v>
      </c>
      <c r="F25" s="80"/>
      <c r="G25" s="13"/>
      <c r="H25" s="13"/>
      <c r="I25" s="43"/>
      <c r="J25" s="13"/>
      <c r="K25" s="13"/>
      <c r="L25" s="13"/>
      <c r="M25" s="43"/>
      <c r="N25" s="136" t="s">
        <v>4</v>
      </c>
      <c r="O25" s="57" t="s">
        <v>1</v>
      </c>
      <c r="P25" s="64">
        <f>P26/(P23*P8*P14)</f>
        <v>1732.0681282501596</v>
      </c>
      <c r="Q25" s="114" t="s">
        <v>5</v>
      </c>
      <c r="R25" s="18"/>
    </row>
    <row r="26" spans="1:18" ht="15">
      <c r="A26" s="14"/>
      <c r="B26" s="129" t="s">
        <v>9</v>
      </c>
      <c r="C26" s="57" t="s">
        <v>1</v>
      </c>
      <c r="D26" s="193">
        <f>D69+H69+L69+D99+H99+L99+D131+H131+L131+D163+H163+L163+D194+H194+L194+D226+H226+L226</f>
        <v>1200</v>
      </c>
      <c r="E26" s="112" t="s">
        <v>17</v>
      </c>
      <c r="F26" s="13"/>
      <c r="G26" s="13"/>
      <c r="H26" s="13"/>
      <c r="I26" s="43"/>
      <c r="J26" s="13"/>
      <c r="K26" s="13"/>
      <c r="L26" s="13"/>
      <c r="M26" s="43"/>
      <c r="N26" s="136" t="s">
        <v>35</v>
      </c>
      <c r="O26" s="1" t="s">
        <v>1</v>
      </c>
      <c r="P26" s="59">
        <f>D26</f>
        <v>1200</v>
      </c>
      <c r="Q26" s="112" t="s">
        <v>17</v>
      </c>
      <c r="R26" s="18"/>
    </row>
    <row r="27" spans="1:18" ht="15.75" thickBot="1">
      <c r="A27" s="14"/>
      <c r="B27" s="130" t="s">
        <v>10</v>
      </c>
      <c r="C27" s="82" t="s">
        <v>1</v>
      </c>
      <c r="D27" s="83">
        <f>D22*D19</f>
        <v>1692.8157017230199</v>
      </c>
      <c r="E27" s="116" t="s">
        <v>18</v>
      </c>
      <c r="F27" s="20"/>
      <c r="G27" s="20"/>
      <c r="H27" s="20"/>
      <c r="I27" s="84"/>
      <c r="J27" s="20"/>
      <c r="K27" s="20"/>
      <c r="L27" s="20"/>
      <c r="M27" s="84"/>
      <c r="N27" s="137" t="s">
        <v>36</v>
      </c>
      <c r="O27" s="103" t="s">
        <v>1</v>
      </c>
      <c r="P27" s="63">
        <f>P22*P15</f>
        <v>5.3665497295626245</v>
      </c>
      <c r="Q27" s="113" t="s">
        <v>18</v>
      </c>
      <c r="R27" s="19"/>
    </row>
    <row r="28" spans="1:18" ht="45" customHeight="1" thickBot="1">
      <c r="A28" s="14"/>
      <c r="B28" s="246" t="s">
        <v>61</v>
      </c>
      <c r="C28" s="247"/>
      <c r="D28" s="247"/>
      <c r="E28" s="248"/>
      <c r="F28" s="236" t="s">
        <v>60</v>
      </c>
      <c r="G28" s="237"/>
      <c r="H28" s="237"/>
      <c r="I28" s="238"/>
      <c r="J28" s="239" t="s">
        <v>59</v>
      </c>
      <c r="K28" s="240"/>
      <c r="L28" s="240"/>
      <c r="M28" s="241"/>
      <c r="N28" s="106"/>
      <c r="O28" s="24"/>
      <c r="P28" s="24"/>
      <c r="Q28" s="24"/>
      <c r="R28" s="25"/>
    </row>
    <row r="29" spans="1:18" ht="15">
      <c r="A29" s="14"/>
      <c r="B29" s="195" t="s">
        <v>38</v>
      </c>
      <c r="C29" s="91" t="s">
        <v>1</v>
      </c>
      <c r="D29" s="170">
        <f>D13</f>
        <v>0.5783132530120482</v>
      </c>
      <c r="E29" s="107"/>
      <c r="F29" s="180" t="s">
        <v>33</v>
      </c>
      <c r="G29" s="91" t="s">
        <v>1</v>
      </c>
      <c r="H29" s="170">
        <f>D14</f>
        <v>0.99999</v>
      </c>
      <c r="I29" s="107"/>
      <c r="J29" s="196" t="s">
        <v>33</v>
      </c>
      <c r="K29" s="91" t="s">
        <v>1</v>
      </c>
      <c r="L29" s="170">
        <f>H29</f>
        <v>0.99999</v>
      </c>
      <c r="M29" s="107"/>
      <c r="N29" s="264" t="s">
        <v>47</v>
      </c>
      <c r="O29" s="265"/>
      <c r="P29" s="266"/>
      <c r="Q29" s="93">
        <f>D27-P27-(D71+H71+L71+D101+H101+L101+D133+H133+L133+D165+H165+L165+D196+H196+L196+D228+H228+L228)</f>
        <v>1687.4491519934572</v>
      </c>
      <c r="R29" s="117" t="s">
        <v>18</v>
      </c>
    </row>
    <row r="30" spans="1:18" ht="15">
      <c r="A30" s="14"/>
      <c r="B30" s="127" t="s">
        <v>21</v>
      </c>
      <c r="C30" s="1" t="s">
        <v>1</v>
      </c>
      <c r="D30" s="92">
        <f>H16</f>
        <v>12.048192771084338</v>
      </c>
      <c r="E30" s="172"/>
      <c r="F30" s="136" t="s">
        <v>21</v>
      </c>
      <c r="G30" s="1" t="s">
        <v>1</v>
      </c>
      <c r="H30" s="92">
        <f>IF(D30&gt;19,D30*2,D30)</f>
        <v>12.048192771084338</v>
      </c>
      <c r="I30" s="172"/>
      <c r="J30" s="197" t="s">
        <v>21</v>
      </c>
      <c r="K30" s="1" t="s">
        <v>1</v>
      </c>
      <c r="L30" s="92">
        <f>D30*0.7</f>
        <v>8.433734939759036</v>
      </c>
      <c r="M30" s="172"/>
      <c r="N30" s="267" t="s">
        <v>46</v>
      </c>
      <c r="O30" s="268"/>
      <c r="P30" s="269"/>
      <c r="Q30" s="94">
        <f>Q29/D17/D8</f>
        <v>2435.6230553680707</v>
      </c>
      <c r="R30" s="118" t="s">
        <v>5</v>
      </c>
    </row>
    <row r="31" spans="1:18" ht="15.75" thickBot="1">
      <c r="A31" s="14"/>
      <c r="B31" s="127" t="s">
        <v>25</v>
      </c>
      <c r="C31" s="1" t="s">
        <v>1</v>
      </c>
      <c r="D31" s="92">
        <f>H17</f>
        <v>0.8333333333333334</v>
      </c>
      <c r="E31" s="172"/>
      <c r="F31" s="136" t="s">
        <v>25</v>
      </c>
      <c r="G31" s="1" t="s">
        <v>1</v>
      </c>
      <c r="H31" s="92">
        <f>IF(D31&gt;3,D31*2,D31)</f>
        <v>0.8333333333333334</v>
      </c>
      <c r="I31" s="172"/>
      <c r="J31" s="197" t="s">
        <v>25</v>
      </c>
      <c r="K31" s="1" t="s">
        <v>1</v>
      </c>
      <c r="L31" s="92">
        <f>D31*0.7</f>
        <v>0.5833333333333334</v>
      </c>
      <c r="M31" s="172"/>
      <c r="N31" s="270" t="s">
        <v>37</v>
      </c>
      <c r="O31" s="271"/>
      <c r="P31" s="272"/>
      <c r="Q31" s="95">
        <f>Q30*1.31</f>
        <v>3190.666202532173</v>
      </c>
      <c r="R31" s="119" t="s">
        <v>5</v>
      </c>
    </row>
    <row r="32" spans="1:18" ht="15.75" thickBot="1">
      <c r="A32" s="14"/>
      <c r="B32" s="156" t="s">
        <v>23</v>
      </c>
      <c r="C32" s="10" t="s">
        <v>1</v>
      </c>
      <c r="D32" s="59">
        <f>(1/(1+(((D30/100)*(D30/100)))))</f>
        <v>0.9856918014022035</v>
      </c>
      <c r="E32" s="172"/>
      <c r="F32" s="181" t="s">
        <v>23</v>
      </c>
      <c r="G32" s="10" t="s">
        <v>1</v>
      </c>
      <c r="H32" s="59">
        <f>(1/(1+(((H30/100)*(H30/100)))))</f>
        <v>0.9856918014022035</v>
      </c>
      <c r="I32" s="172"/>
      <c r="J32" s="198" t="s">
        <v>23</v>
      </c>
      <c r="K32" s="10" t="s">
        <v>1</v>
      </c>
      <c r="L32" s="59">
        <f>(1/(1+(((L30/100)*(L30/100)))))</f>
        <v>0.9929374459498415</v>
      </c>
      <c r="M32" s="172"/>
      <c r="N32" s="106"/>
      <c r="O32" s="24"/>
      <c r="P32" s="24"/>
      <c r="Q32" s="24"/>
      <c r="R32" s="25"/>
    </row>
    <row r="33" spans="1:18" ht="15.75" thickBot="1">
      <c r="A33" s="14"/>
      <c r="B33" s="127" t="s">
        <v>22</v>
      </c>
      <c r="C33" s="55" t="s">
        <v>1</v>
      </c>
      <c r="D33" s="60">
        <f>D32*D13</f>
        <v>0.5700386321362141</v>
      </c>
      <c r="E33" s="174"/>
      <c r="F33" s="136" t="s">
        <v>22</v>
      </c>
      <c r="G33" s="55" t="s">
        <v>1</v>
      </c>
      <c r="H33" s="60">
        <f>H32*D14</f>
        <v>0.9856819444841894</v>
      </c>
      <c r="I33" s="174"/>
      <c r="J33" s="197" t="s">
        <v>22</v>
      </c>
      <c r="K33" s="55" t="s">
        <v>1</v>
      </c>
      <c r="L33" s="60">
        <f>L32*D14</f>
        <v>0.992927516575382</v>
      </c>
      <c r="M33" s="174"/>
      <c r="N33" s="159" t="s">
        <v>54</v>
      </c>
      <c r="O33" s="154"/>
      <c r="P33" s="154"/>
      <c r="Q33" s="154"/>
      <c r="R33" s="155"/>
    </row>
    <row r="34" spans="1:18" ht="15.75" thickBot="1">
      <c r="A34" s="14"/>
      <c r="B34" s="126" t="s">
        <v>24</v>
      </c>
      <c r="C34" s="11" t="s">
        <v>1</v>
      </c>
      <c r="D34" s="60">
        <f>D25*D30/100</f>
        <v>360.8439182435161</v>
      </c>
      <c r="E34" s="118" t="s">
        <v>5</v>
      </c>
      <c r="F34" s="182" t="s">
        <v>24</v>
      </c>
      <c r="G34" s="11" t="s">
        <v>1</v>
      </c>
      <c r="H34" s="60">
        <f>D14*H30/100</f>
        <v>0.12048072289156626</v>
      </c>
      <c r="I34" s="118" t="s">
        <v>5</v>
      </c>
      <c r="J34" s="194" t="s">
        <v>24</v>
      </c>
      <c r="K34" s="11" t="s">
        <v>1</v>
      </c>
      <c r="L34" s="61">
        <f>D25*L30/100</f>
        <v>252.59074277046125</v>
      </c>
      <c r="M34" s="176" t="s">
        <v>5</v>
      </c>
      <c r="N34" s="273" t="s">
        <v>53</v>
      </c>
      <c r="O34" s="274"/>
      <c r="P34" s="275"/>
      <c r="Q34" s="97">
        <f>D20*100</f>
        <v>141.067975143585</v>
      </c>
      <c r="R34" s="120" t="s">
        <v>39</v>
      </c>
    </row>
    <row r="35" spans="1:22" ht="15.75" thickBot="1">
      <c r="A35" s="14"/>
      <c r="B35" s="127" t="s">
        <v>26</v>
      </c>
      <c r="C35" s="1" t="s">
        <v>1</v>
      </c>
      <c r="D35" s="61">
        <f>D17*D31/100*1000</f>
        <v>3.3333333333333335</v>
      </c>
      <c r="E35" s="176" t="s">
        <v>27</v>
      </c>
      <c r="F35" s="136" t="s">
        <v>26</v>
      </c>
      <c r="G35" s="1" t="s">
        <v>1</v>
      </c>
      <c r="H35" s="61">
        <f>D17*H31/100*1000</f>
        <v>3.3333333333333335</v>
      </c>
      <c r="I35" s="176" t="s">
        <v>27</v>
      </c>
      <c r="J35" s="197" t="s">
        <v>26</v>
      </c>
      <c r="K35" s="1" t="s">
        <v>1</v>
      </c>
      <c r="L35" s="62">
        <f>D17*L31/100*1000</f>
        <v>2.3333333333333335</v>
      </c>
      <c r="M35" s="177" t="s">
        <v>27</v>
      </c>
      <c r="N35" s="259" t="s">
        <v>52</v>
      </c>
      <c r="O35" s="260"/>
      <c r="P35" s="261"/>
      <c r="Q35" s="98">
        <f>H38*100</f>
        <v>17.106456726490617</v>
      </c>
      <c r="R35" s="121" t="s">
        <v>39</v>
      </c>
      <c r="S35" s="282" t="str">
        <f>IF(Q35&gt;19.9999999999999,"REAKTİF CEZAYA GİRİYORSUNUZ.","REAKTİF CEZAYA GİRMİYORSUNUZ")</f>
        <v>REAKTİF CEZAYA GİRMİYORSUNUZ</v>
      </c>
      <c r="T35" s="283"/>
      <c r="U35" s="283"/>
      <c r="V35" s="284"/>
    </row>
    <row r="36" spans="1:18" ht="17.25" thickBot="1">
      <c r="A36" s="14"/>
      <c r="B36" s="127" t="s">
        <v>65</v>
      </c>
      <c r="C36" s="1" t="s">
        <v>1</v>
      </c>
      <c r="D36" s="60">
        <f>DEGREES(ACOS(D33))</f>
        <v>55.24708026620527</v>
      </c>
      <c r="E36" s="118" t="s">
        <v>63</v>
      </c>
      <c r="F36" s="136" t="s">
        <v>64</v>
      </c>
      <c r="G36" s="1" t="s">
        <v>1</v>
      </c>
      <c r="H36" s="60">
        <f>DEGREES(ACOS(H33))</f>
        <v>9.707316832067765</v>
      </c>
      <c r="I36" s="118" t="s">
        <v>63</v>
      </c>
      <c r="J36" s="197" t="s">
        <v>66</v>
      </c>
      <c r="K36" s="1" t="s">
        <v>1</v>
      </c>
      <c r="L36" s="60">
        <f>DEGREES(ACOS(L33))</f>
        <v>6.818359466004741</v>
      </c>
      <c r="M36" s="118" t="s">
        <v>63</v>
      </c>
      <c r="N36" s="160" t="s">
        <v>55</v>
      </c>
      <c r="O36" s="161"/>
      <c r="P36" s="161"/>
      <c r="Q36" s="131"/>
      <c r="R36" s="132"/>
    </row>
    <row r="37" spans="1:18" ht="15.75" thickBot="1">
      <c r="A37" s="14"/>
      <c r="B37" s="127" t="s">
        <v>50</v>
      </c>
      <c r="C37" s="2" t="s">
        <v>1</v>
      </c>
      <c r="D37" s="59">
        <f>SIN(ACOS(D33))</f>
        <v>0.821617890428558</v>
      </c>
      <c r="E37" s="172"/>
      <c r="F37" s="136" t="s">
        <v>32</v>
      </c>
      <c r="G37" s="2" t="s">
        <v>1</v>
      </c>
      <c r="H37" s="59">
        <f>SIN(ACOS(H33))</f>
        <v>0.1686152552940191</v>
      </c>
      <c r="I37" s="172"/>
      <c r="J37" s="197" t="s">
        <v>31</v>
      </c>
      <c r="K37" s="2" t="s">
        <v>1</v>
      </c>
      <c r="L37" s="59">
        <f>SIN(ACOS(L33))</f>
        <v>0.11872214126878118</v>
      </c>
      <c r="M37" s="172"/>
      <c r="N37" s="224" t="s">
        <v>53</v>
      </c>
      <c r="O37" s="225"/>
      <c r="P37" s="226"/>
      <c r="Q37" s="96">
        <f>Q34</f>
        <v>141.067975143585</v>
      </c>
      <c r="R37" s="120" t="s">
        <v>39</v>
      </c>
    </row>
    <row r="38" spans="1:22" ht="15.75" thickBot="1">
      <c r="A38" s="14"/>
      <c r="B38" s="128" t="s">
        <v>51</v>
      </c>
      <c r="C38" s="9" t="s">
        <v>1</v>
      </c>
      <c r="D38" s="63">
        <f>D37/D33</f>
        <v>1.4413372078828293</v>
      </c>
      <c r="E38" s="179"/>
      <c r="F38" s="183" t="s">
        <v>29</v>
      </c>
      <c r="G38" s="9" t="s">
        <v>1</v>
      </c>
      <c r="H38" s="63">
        <f>H37/H33</f>
        <v>0.17106456726490615</v>
      </c>
      <c r="I38" s="179"/>
      <c r="J38" s="199" t="s">
        <v>30</v>
      </c>
      <c r="K38" s="9" t="s">
        <v>1</v>
      </c>
      <c r="L38" s="63">
        <f>L37/L33</f>
        <v>0.11956778242812241</v>
      </c>
      <c r="M38" s="179"/>
      <c r="N38" s="276" t="s">
        <v>52</v>
      </c>
      <c r="O38" s="277"/>
      <c r="P38" s="278"/>
      <c r="Q38" s="95">
        <f>L38*100</f>
        <v>11.956778242812241</v>
      </c>
      <c r="R38" s="121" t="s">
        <v>39</v>
      </c>
      <c r="S38" s="256" t="str">
        <f>IF(Q38&gt;19.9999999999999,"HATA!REAKTİF CEZAYA GİRİYORSUNUZ.","REAKTİF CEZAYA GİRMİYORSUNUZ")</f>
        <v>REAKTİF CEZAYA GİRMİYORSUNUZ</v>
      </c>
      <c r="T38" s="257"/>
      <c r="U38" s="257"/>
      <c r="V38" s="258"/>
    </row>
    <row r="39" spans="1:17" ht="15.75" thickBot="1">
      <c r="A39" s="14"/>
      <c r="B39" s="14"/>
      <c r="C39" s="13"/>
      <c r="D39" s="13"/>
      <c r="E39" s="43"/>
      <c r="F39" s="13"/>
      <c r="G39" s="13"/>
      <c r="H39" s="13"/>
      <c r="I39" s="43"/>
      <c r="J39" s="13"/>
      <c r="K39" s="13"/>
      <c r="L39" s="13"/>
      <c r="M39" s="43"/>
      <c r="O39" s="5"/>
      <c r="P39" s="5"/>
      <c r="Q39" s="5"/>
    </row>
    <row r="40" spans="2:17" ht="16.5" hidden="1">
      <c r="B40" s="209" t="s">
        <v>0</v>
      </c>
      <c r="C40" s="44" t="s">
        <v>1</v>
      </c>
      <c r="D40" s="210">
        <f>SQRT(3)</f>
        <v>1.7320508075688772</v>
      </c>
      <c r="E40" s="43"/>
      <c r="F40" s="13"/>
      <c r="G40" s="13"/>
      <c r="H40" s="13"/>
      <c r="I40" s="43"/>
      <c r="J40" s="13"/>
      <c r="K40" s="13"/>
      <c r="L40" s="13"/>
      <c r="M40" s="43"/>
      <c r="O40" s="5"/>
      <c r="P40" s="5"/>
      <c r="Q40" s="5"/>
    </row>
    <row r="41" spans="2:17" ht="15" customHeight="1" hidden="1">
      <c r="B41" s="14"/>
      <c r="C41" s="13"/>
      <c r="D41" s="13"/>
      <c r="E41" s="43"/>
      <c r="F41" s="13"/>
      <c r="G41" s="13"/>
      <c r="H41" s="13"/>
      <c r="I41" s="43"/>
      <c r="J41" s="13"/>
      <c r="K41" s="13"/>
      <c r="L41" s="13"/>
      <c r="M41" s="43"/>
      <c r="O41" s="5"/>
      <c r="P41" s="5"/>
      <c r="Q41" s="5"/>
    </row>
    <row r="42" spans="2:17" ht="15" customHeight="1" hidden="1">
      <c r="B42" s="14"/>
      <c r="C42" s="13"/>
      <c r="D42" s="13"/>
      <c r="E42" s="43"/>
      <c r="F42" s="13"/>
      <c r="G42" s="13"/>
      <c r="H42" s="13"/>
      <c r="I42" s="43"/>
      <c r="J42" s="13"/>
      <c r="K42" s="13"/>
      <c r="L42" s="13"/>
      <c r="M42" s="43"/>
      <c r="O42" s="5"/>
      <c r="P42" s="5"/>
      <c r="Q42" s="5"/>
    </row>
    <row r="43" spans="2:17" ht="16.5" customHeight="1" hidden="1">
      <c r="B43" s="14"/>
      <c r="C43" s="13"/>
      <c r="D43" s="13"/>
      <c r="E43" s="43"/>
      <c r="F43" s="13"/>
      <c r="G43" s="13"/>
      <c r="H43" s="13"/>
      <c r="I43" s="43"/>
      <c r="J43" s="13"/>
      <c r="K43" s="13"/>
      <c r="L43" s="13"/>
      <c r="M43" s="43"/>
      <c r="N43" s="49" t="s">
        <v>0</v>
      </c>
      <c r="O43" s="1" t="s">
        <v>1</v>
      </c>
      <c r="P43" s="3">
        <f>SQRT(3)</f>
        <v>1.7320508075688772</v>
      </c>
      <c r="Q43" s="5"/>
    </row>
    <row r="44" spans="2:17" ht="15" customHeight="1" hidden="1">
      <c r="B44" s="14"/>
      <c r="C44" s="13"/>
      <c r="D44" s="13"/>
      <c r="E44" s="43"/>
      <c r="F44" s="211" t="s">
        <v>45</v>
      </c>
      <c r="G44" s="57" t="s">
        <v>1</v>
      </c>
      <c r="H44" s="212">
        <f>D25*D13</f>
        <v>1732.0508075688772</v>
      </c>
      <c r="I44" s="213" t="s">
        <v>5</v>
      </c>
      <c r="J44" s="13"/>
      <c r="K44" s="13"/>
      <c r="L44" s="13"/>
      <c r="M44" s="43"/>
      <c r="N44" s="78" t="s">
        <v>4</v>
      </c>
      <c r="O44" s="73" t="s">
        <v>1</v>
      </c>
      <c r="P44" s="74">
        <f>P45/P14</f>
        <v>1732.0508075688772</v>
      </c>
      <c r="Q44" s="75" t="s">
        <v>5</v>
      </c>
    </row>
    <row r="45" spans="2:17" ht="15" customHeight="1" hidden="1">
      <c r="B45" s="14"/>
      <c r="C45" s="13"/>
      <c r="D45" s="13"/>
      <c r="E45" s="43"/>
      <c r="F45" s="211" t="s">
        <v>49</v>
      </c>
      <c r="G45" s="57" t="s">
        <v>1</v>
      </c>
      <c r="H45" s="212">
        <f>D25*D19</f>
        <v>2443.369002695527</v>
      </c>
      <c r="I45" s="213" t="s">
        <v>5</v>
      </c>
      <c r="J45" s="13"/>
      <c r="K45" s="13"/>
      <c r="L45" s="13"/>
      <c r="M45" s="43"/>
      <c r="N45" s="79" t="s">
        <v>45</v>
      </c>
      <c r="O45" s="67" t="s">
        <v>1</v>
      </c>
      <c r="P45" s="68">
        <f>H44*P14</f>
        <v>1732.0334870608017</v>
      </c>
      <c r="Q45" s="69" t="s">
        <v>5</v>
      </c>
    </row>
    <row r="46" spans="2:17" ht="15" customHeight="1" hidden="1">
      <c r="B46" s="14"/>
      <c r="C46" s="13"/>
      <c r="D46" s="13"/>
      <c r="E46" s="43"/>
      <c r="F46" s="13"/>
      <c r="G46" s="13"/>
      <c r="H46" s="13"/>
      <c r="I46" s="43"/>
      <c r="J46" s="13"/>
      <c r="K46" s="13"/>
      <c r="L46" s="13"/>
      <c r="M46" s="43"/>
      <c r="N46" s="79" t="s">
        <v>49</v>
      </c>
      <c r="O46" s="67" t="s">
        <v>1</v>
      </c>
      <c r="P46" s="68">
        <f>P44*P15</f>
        <v>7.7459473274562365</v>
      </c>
      <c r="Q46" s="70" t="s">
        <v>5</v>
      </c>
    </row>
    <row r="47" spans="2:13" ht="15" customHeight="1" hidden="1">
      <c r="B47" s="14"/>
      <c r="C47" s="13"/>
      <c r="D47" s="13"/>
      <c r="E47" s="43"/>
      <c r="F47" s="13"/>
      <c r="G47" s="13"/>
      <c r="H47" s="13"/>
      <c r="I47" s="43"/>
      <c r="J47" s="13"/>
      <c r="K47" s="13"/>
      <c r="L47" s="13"/>
      <c r="M47" s="43"/>
    </row>
    <row r="48" spans="2:13" ht="15.75" customHeight="1" hidden="1">
      <c r="B48" s="14"/>
      <c r="C48" s="13"/>
      <c r="D48" s="13"/>
      <c r="E48" s="43"/>
      <c r="F48" s="13"/>
      <c r="G48" s="13"/>
      <c r="H48" s="13"/>
      <c r="I48" s="43"/>
      <c r="J48" s="13"/>
      <c r="K48" s="13"/>
      <c r="L48" s="13"/>
      <c r="M48" s="43"/>
    </row>
    <row r="49" spans="2:13" ht="15" customHeight="1" hidden="1" thickBot="1">
      <c r="B49" s="14"/>
      <c r="C49" s="13"/>
      <c r="D49" s="13"/>
      <c r="E49" s="43"/>
      <c r="F49" s="13"/>
      <c r="G49" s="13"/>
      <c r="H49" s="13"/>
      <c r="I49" s="43"/>
      <c r="J49" s="13"/>
      <c r="K49" s="13"/>
      <c r="L49" s="13"/>
      <c r="M49" s="43"/>
    </row>
    <row r="50" spans="2:13" ht="15" customHeight="1">
      <c r="B50" s="214"/>
      <c r="C50" s="215"/>
      <c r="D50" s="215"/>
      <c r="E50" s="216"/>
      <c r="F50" s="46"/>
      <c r="G50" s="24"/>
      <c r="H50" s="24"/>
      <c r="I50" s="107"/>
      <c r="J50" s="46"/>
      <c r="K50" s="24"/>
      <c r="L50" s="24"/>
      <c r="M50" s="107"/>
    </row>
    <row r="51" spans="2:13" ht="15" customHeight="1">
      <c r="B51" s="217"/>
      <c r="C51" s="208"/>
      <c r="D51" s="208"/>
      <c r="E51" s="218"/>
      <c r="F51" s="222"/>
      <c r="G51" s="13"/>
      <c r="H51" s="13"/>
      <c r="I51" s="108"/>
      <c r="J51" s="222"/>
      <c r="K51" s="13"/>
      <c r="L51" s="13"/>
      <c r="M51" s="108"/>
    </row>
    <row r="52" spans="2:13" ht="15" customHeight="1">
      <c r="B52" s="217"/>
      <c r="C52" s="208"/>
      <c r="D52" s="208"/>
      <c r="E52" s="218"/>
      <c r="F52" s="222"/>
      <c r="G52" s="13"/>
      <c r="H52" s="13"/>
      <c r="I52" s="108"/>
      <c r="J52" s="222"/>
      <c r="K52" s="13"/>
      <c r="L52" s="13"/>
      <c r="M52" s="108"/>
    </row>
    <row r="53" spans="2:13" ht="15" customHeight="1">
      <c r="B53" s="217"/>
      <c r="C53" s="208"/>
      <c r="D53" s="208"/>
      <c r="E53" s="218"/>
      <c r="F53" s="222"/>
      <c r="G53" s="13"/>
      <c r="H53" s="13"/>
      <c r="I53" s="108"/>
      <c r="J53" s="222"/>
      <c r="K53" s="13"/>
      <c r="L53" s="13"/>
      <c r="M53" s="108"/>
    </row>
    <row r="54" spans="2:13" ht="15" customHeight="1">
      <c r="B54" s="217"/>
      <c r="C54" s="208"/>
      <c r="D54" s="208"/>
      <c r="E54" s="218"/>
      <c r="F54" s="222"/>
      <c r="G54" s="13"/>
      <c r="H54" s="13"/>
      <c r="I54" s="108"/>
      <c r="J54" s="222"/>
      <c r="K54" s="13"/>
      <c r="L54" s="13"/>
      <c r="M54" s="108"/>
    </row>
    <row r="55" spans="2:13" ht="15" customHeight="1">
      <c r="B55" s="217"/>
      <c r="C55" s="208"/>
      <c r="D55" s="208"/>
      <c r="E55" s="218"/>
      <c r="F55" s="222"/>
      <c r="G55" s="13"/>
      <c r="H55" s="13"/>
      <c r="I55" s="108"/>
      <c r="J55" s="222"/>
      <c r="K55" s="13"/>
      <c r="L55" s="13"/>
      <c r="M55" s="108"/>
    </row>
    <row r="56" spans="2:13" ht="15" customHeight="1" thickBot="1">
      <c r="B56" s="219"/>
      <c r="C56" s="220"/>
      <c r="D56" s="220"/>
      <c r="E56" s="221"/>
      <c r="F56" s="223"/>
      <c r="G56" s="20"/>
      <c r="H56" s="20"/>
      <c r="I56" s="111"/>
      <c r="J56" s="223"/>
      <c r="K56" s="20"/>
      <c r="L56" s="20"/>
      <c r="M56" s="111"/>
    </row>
    <row r="57" spans="2:13" ht="15.75" thickBot="1">
      <c r="B57" s="279" t="s">
        <v>85</v>
      </c>
      <c r="C57" s="280"/>
      <c r="D57" s="280"/>
      <c r="E57" s="281"/>
      <c r="F57" s="279" t="s">
        <v>74</v>
      </c>
      <c r="G57" s="280"/>
      <c r="H57" s="280"/>
      <c r="I57" s="281"/>
      <c r="J57" s="279" t="s">
        <v>75</v>
      </c>
      <c r="K57" s="280"/>
      <c r="L57" s="280"/>
      <c r="M57" s="281"/>
    </row>
    <row r="58" spans="2:13" ht="15">
      <c r="B58" s="23"/>
      <c r="C58" s="24"/>
      <c r="D58" s="24"/>
      <c r="E58" s="24"/>
      <c r="F58" s="23"/>
      <c r="G58" s="24"/>
      <c r="H58" s="24"/>
      <c r="I58" s="26"/>
      <c r="J58" s="23"/>
      <c r="K58" s="24"/>
      <c r="L58" s="24"/>
      <c r="M58" s="26"/>
    </row>
    <row r="59" spans="2:13" ht="15">
      <c r="B59" s="187" t="s">
        <v>13</v>
      </c>
      <c r="C59" s="2" t="s">
        <v>1</v>
      </c>
      <c r="D59" s="200">
        <v>0.6</v>
      </c>
      <c r="E59" s="114"/>
      <c r="F59" s="187" t="s">
        <v>13</v>
      </c>
      <c r="G59" s="2" t="s">
        <v>1</v>
      </c>
      <c r="H59" s="200">
        <v>0.6</v>
      </c>
      <c r="I59" s="114"/>
      <c r="J59" s="187" t="s">
        <v>13</v>
      </c>
      <c r="K59" s="2" t="s">
        <v>1</v>
      </c>
      <c r="L59" s="200">
        <v>0.6</v>
      </c>
      <c r="M59" s="118"/>
    </row>
    <row r="60" spans="2:13" ht="15">
      <c r="B60" s="129" t="s">
        <v>14</v>
      </c>
      <c r="C60" s="2" t="s">
        <v>1</v>
      </c>
      <c r="D60" s="184">
        <f>SIN(ACOS(D59))</f>
        <v>0.7999999999999999</v>
      </c>
      <c r="E60" s="114"/>
      <c r="F60" s="129" t="s">
        <v>14</v>
      </c>
      <c r="G60" s="2" t="s">
        <v>1</v>
      </c>
      <c r="H60" s="184">
        <f>SIN(ACOS(H59))</f>
        <v>0.7999999999999999</v>
      </c>
      <c r="I60" s="114"/>
      <c r="J60" s="129" t="s">
        <v>14</v>
      </c>
      <c r="K60" s="2" t="s">
        <v>1</v>
      </c>
      <c r="L60" s="184">
        <f>SIN(ACOS(L59))</f>
        <v>0.7999999999999999</v>
      </c>
      <c r="M60" s="118"/>
    </row>
    <row r="61" spans="2:13" ht="15">
      <c r="B61" s="129" t="s">
        <v>16</v>
      </c>
      <c r="C61" s="2" t="s">
        <v>1</v>
      </c>
      <c r="D61" s="184">
        <f>D60/D59</f>
        <v>1.3333333333333333</v>
      </c>
      <c r="E61" s="114"/>
      <c r="F61" s="129" t="s">
        <v>16</v>
      </c>
      <c r="G61" s="2" t="s">
        <v>1</v>
      </c>
      <c r="H61" s="184">
        <f>H60/H59</f>
        <v>1.3333333333333333</v>
      </c>
      <c r="I61" s="114"/>
      <c r="J61" s="129" t="s">
        <v>16</v>
      </c>
      <c r="K61" s="2" t="s">
        <v>1</v>
      </c>
      <c r="L61" s="184">
        <f>L60/L59</f>
        <v>1.3333333333333333</v>
      </c>
      <c r="M61" s="118"/>
    </row>
    <row r="62" spans="2:13" ht="15">
      <c r="B62" s="12"/>
      <c r="C62" s="13"/>
      <c r="D62" s="21"/>
      <c r="E62" s="13"/>
      <c r="F62" s="12"/>
      <c r="G62" s="13"/>
      <c r="H62" s="21"/>
      <c r="I62" s="13"/>
      <c r="J62" s="12"/>
      <c r="K62" s="13"/>
      <c r="L62" s="21"/>
      <c r="M62" s="18"/>
    </row>
    <row r="63" spans="2:13" ht="16.5">
      <c r="B63" s="129" t="s">
        <v>15</v>
      </c>
      <c r="C63" s="2" t="s">
        <v>1</v>
      </c>
      <c r="D63" s="184">
        <f>DEGREES(ACOS(D59))</f>
        <v>53.13010235415598</v>
      </c>
      <c r="E63" s="114" t="s">
        <v>63</v>
      </c>
      <c r="F63" s="129" t="s">
        <v>15</v>
      </c>
      <c r="G63" s="2" t="s">
        <v>1</v>
      </c>
      <c r="H63" s="184">
        <f>DEGREES(ACOS(H59))</f>
        <v>53.13010235415598</v>
      </c>
      <c r="I63" s="114" t="s">
        <v>63</v>
      </c>
      <c r="J63" s="129" t="s">
        <v>15</v>
      </c>
      <c r="K63" s="2" t="s">
        <v>1</v>
      </c>
      <c r="L63" s="184">
        <f>DEGREES(ACOS(L59))</f>
        <v>53.13010235415598</v>
      </c>
      <c r="M63" s="118" t="s">
        <v>63</v>
      </c>
    </row>
    <row r="64" spans="2:13" ht="15">
      <c r="B64" s="12"/>
      <c r="C64" s="13"/>
      <c r="D64" s="21"/>
      <c r="E64" s="13"/>
      <c r="F64" s="12"/>
      <c r="G64" s="13"/>
      <c r="H64" s="21"/>
      <c r="I64" s="13"/>
      <c r="J64" s="12"/>
      <c r="K64" s="13"/>
      <c r="L64" s="21"/>
      <c r="M64" s="18"/>
    </row>
    <row r="65" spans="2:13" ht="15">
      <c r="B65" s="129" t="s">
        <v>3</v>
      </c>
      <c r="C65" s="1" t="s">
        <v>1</v>
      </c>
      <c r="D65" s="184">
        <f>D69/D59</f>
        <v>166.66666666666669</v>
      </c>
      <c r="E65" s="114" t="s">
        <v>7</v>
      </c>
      <c r="F65" s="129" t="s">
        <v>3</v>
      </c>
      <c r="G65" s="1" t="s">
        <v>1</v>
      </c>
      <c r="H65" s="184">
        <f>H69/H59</f>
        <v>166.66666666666669</v>
      </c>
      <c r="I65" s="114" t="s">
        <v>7</v>
      </c>
      <c r="J65" s="129" t="s">
        <v>3</v>
      </c>
      <c r="K65" s="1" t="s">
        <v>1</v>
      </c>
      <c r="L65" s="184">
        <f>L69/L59</f>
        <v>166.66666666666669</v>
      </c>
      <c r="M65" s="118" t="s">
        <v>7</v>
      </c>
    </row>
    <row r="66" spans="2:13" ht="15">
      <c r="B66" s="129" t="s">
        <v>2</v>
      </c>
      <c r="C66" s="1" t="s">
        <v>1</v>
      </c>
      <c r="D66" s="201">
        <f>$D$17</f>
        <v>0.4</v>
      </c>
      <c r="E66" s="114" t="s">
        <v>6</v>
      </c>
      <c r="F66" s="129" t="s">
        <v>2</v>
      </c>
      <c r="G66" s="1" t="s">
        <v>1</v>
      </c>
      <c r="H66" s="201">
        <f>$D$17</f>
        <v>0.4</v>
      </c>
      <c r="I66" s="114" t="s">
        <v>6</v>
      </c>
      <c r="J66" s="129" t="s">
        <v>2</v>
      </c>
      <c r="K66" s="1" t="s">
        <v>1</v>
      </c>
      <c r="L66" s="201">
        <f>$D$17</f>
        <v>0.4</v>
      </c>
      <c r="M66" s="118" t="s">
        <v>6</v>
      </c>
    </row>
    <row r="67" spans="2:13" ht="15">
      <c r="B67" s="129" t="s">
        <v>4</v>
      </c>
      <c r="C67" s="1" t="s">
        <v>1</v>
      </c>
      <c r="D67" s="184">
        <f>D65/(D66*$D$40)</f>
        <v>240.5626121623441</v>
      </c>
      <c r="E67" s="114" t="s">
        <v>5</v>
      </c>
      <c r="F67" s="129" t="s">
        <v>4</v>
      </c>
      <c r="G67" s="1" t="s">
        <v>1</v>
      </c>
      <c r="H67" s="184">
        <f>H65/(H66*$D$40)</f>
        <v>240.5626121623441</v>
      </c>
      <c r="I67" s="114" t="s">
        <v>5</v>
      </c>
      <c r="J67" s="129" t="s">
        <v>4</v>
      </c>
      <c r="K67" s="1" t="s">
        <v>1</v>
      </c>
      <c r="L67" s="184">
        <f>L65/(L66*$D$40)</f>
        <v>240.5626121623441</v>
      </c>
      <c r="M67" s="118" t="s">
        <v>5</v>
      </c>
    </row>
    <row r="68" spans="2:13" ht="15">
      <c r="B68" s="12"/>
      <c r="C68" s="13"/>
      <c r="D68" s="21"/>
      <c r="E68" s="13"/>
      <c r="F68" s="12"/>
      <c r="G68" s="13"/>
      <c r="H68" s="21"/>
      <c r="I68" s="13"/>
      <c r="J68" s="12"/>
      <c r="K68" s="13"/>
      <c r="L68" s="21"/>
      <c r="M68" s="18"/>
    </row>
    <row r="69" spans="2:13" ht="15">
      <c r="B69" s="187" t="s">
        <v>9</v>
      </c>
      <c r="C69" s="1" t="s">
        <v>1</v>
      </c>
      <c r="D69" s="200">
        <v>100</v>
      </c>
      <c r="E69" s="114" t="s">
        <v>17</v>
      </c>
      <c r="F69" s="187" t="s">
        <v>9</v>
      </c>
      <c r="G69" s="1" t="s">
        <v>1</v>
      </c>
      <c r="H69" s="200">
        <v>100</v>
      </c>
      <c r="I69" s="114" t="s">
        <v>17</v>
      </c>
      <c r="J69" s="187" t="s">
        <v>9</v>
      </c>
      <c r="K69" s="1" t="s">
        <v>1</v>
      </c>
      <c r="L69" s="200">
        <v>100</v>
      </c>
      <c r="M69" s="118" t="s">
        <v>17</v>
      </c>
    </row>
    <row r="70" spans="2:13" ht="15">
      <c r="B70" s="129" t="s">
        <v>10</v>
      </c>
      <c r="C70" s="1" t="s">
        <v>1</v>
      </c>
      <c r="D70" s="184">
        <f>D65*D60</f>
        <v>133.33333333333334</v>
      </c>
      <c r="E70" s="114" t="s">
        <v>18</v>
      </c>
      <c r="F70" s="129" t="s">
        <v>10</v>
      </c>
      <c r="G70" s="1" t="s">
        <v>1</v>
      </c>
      <c r="H70" s="184">
        <f>H65*H60</f>
        <v>133.33333333333334</v>
      </c>
      <c r="I70" s="114" t="s">
        <v>18</v>
      </c>
      <c r="J70" s="129" t="s">
        <v>10</v>
      </c>
      <c r="K70" s="1" t="s">
        <v>1</v>
      </c>
      <c r="L70" s="184">
        <f>L65*L60</f>
        <v>133.33333333333334</v>
      </c>
      <c r="M70" s="118" t="s">
        <v>18</v>
      </c>
    </row>
    <row r="71" spans="2:13" ht="15">
      <c r="B71" s="187" t="s">
        <v>28</v>
      </c>
      <c r="C71" s="2" t="s">
        <v>1</v>
      </c>
      <c r="D71" s="200">
        <v>0</v>
      </c>
      <c r="E71" s="114" t="s">
        <v>18</v>
      </c>
      <c r="F71" s="187" t="s">
        <v>28</v>
      </c>
      <c r="G71" s="2" t="s">
        <v>1</v>
      </c>
      <c r="H71" s="200">
        <v>0</v>
      </c>
      <c r="I71" s="114" t="s">
        <v>18</v>
      </c>
      <c r="J71" s="187" t="s">
        <v>28</v>
      </c>
      <c r="K71" s="2" t="s">
        <v>1</v>
      </c>
      <c r="L71" s="200">
        <v>0</v>
      </c>
      <c r="M71" s="118" t="s">
        <v>18</v>
      </c>
    </row>
    <row r="72" spans="2:13" ht="15">
      <c r="B72" s="12"/>
      <c r="C72" s="13"/>
      <c r="D72" s="21"/>
      <c r="E72" s="13"/>
      <c r="F72" s="12"/>
      <c r="G72" s="13"/>
      <c r="H72" s="21"/>
      <c r="I72" s="13"/>
      <c r="J72" s="12"/>
      <c r="K72" s="13"/>
      <c r="L72" s="21"/>
      <c r="M72" s="18"/>
    </row>
    <row r="73" spans="2:13" ht="15">
      <c r="B73" s="187" t="s">
        <v>21</v>
      </c>
      <c r="C73" s="1" t="s">
        <v>1</v>
      </c>
      <c r="D73" s="200">
        <v>50</v>
      </c>
      <c r="E73" s="114"/>
      <c r="F73" s="187" t="s">
        <v>21</v>
      </c>
      <c r="G73" s="1" t="s">
        <v>1</v>
      </c>
      <c r="H73" s="200">
        <v>50</v>
      </c>
      <c r="I73" s="114"/>
      <c r="J73" s="187" t="s">
        <v>21</v>
      </c>
      <c r="K73" s="1" t="s">
        <v>1</v>
      </c>
      <c r="L73" s="200">
        <v>50</v>
      </c>
      <c r="M73" s="118"/>
    </row>
    <row r="74" spans="2:13" ht="15">
      <c r="B74" s="187" t="s">
        <v>25</v>
      </c>
      <c r="C74" s="1" t="s">
        <v>1</v>
      </c>
      <c r="D74" s="200">
        <v>5</v>
      </c>
      <c r="E74" s="114"/>
      <c r="F74" s="187" t="s">
        <v>25</v>
      </c>
      <c r="G74" s="1" t="s">
        <v>1</v>
      </c>
      <c r="H74" s="200">
        <v>5</v>
      </c>
      <c r="I74" s="114"/>
      <c r="J74" s="187" t="s">
        <v>25</v>
      </c>
      <c r="K74" s="1" t="s">
        <v>1</v>
      </c>
      <c r="L74" s="200">
        <v>5</v>
      </c>
      <c r="M74" s="118"/>
    </row>
    <row r="75" spans="2:13" ht="15">
      <c r="B75" s="129" t="s">
        <v>23</v>
      </c>
      <c r="C75" s="10" t="s">
        <v>1</v>
      </c>
      <c r="D75" s="184">
        <f>(1/(1+(((D73/100)*(D73/100)))))</f>
        <v>0.8</v>
      </c>
      <c r="E75" s="114"/>
      <c r="F75" s="129" t="s">
        <v>23</v>
      </c>
      <c r="G75" s="10" t="s">
        <v>1</v>
      </c>
      <c r="H75" s="184">
        <f>(1/(1+(((H73/100)*(H73/100)))))</f>
        <v>0.8</v>
      </c>
      <c r="I75" s="114"/>
      <c r="J75" s="129" t="s">
        <v>23</v>
      </c>
      <c r="K75" s="10" t="s">
        <v>1</v>
      </c>
      <c r="L75" s="184">
        <f>(1/(1+(((L73/100)*(L73/100)))))</f>
        <v>0.8</v>
      </c>
      <c r="M75" s="118"/>
    </row>
    <row r="76" spans="2:13" ht="15">
      <c r="B76" s="129" t="s">
        <v>22</v>
      </c>
      <c r="C76" s="1" t="s">
        <v>1</v>
      </c>
      <c r="D76" s="184">
        <f>D75*D59</f>
        <v>0.48</v>
      </c>
      <c r="E76" s="114"/>
      <c r="F76" s="129" t="s">
        <v>22</v>
      </c>
      <c r="G76" s="1" t="s">
        <v>1</v>
      </c>
      <c r="H76" s="184">
        <f>H75*H59</f>
        <v>0.48</v>
      </c>
      <c r="I76" s="114"/>
      <c r="J76" s="129" t="s">
        <v>22</v>
      </c>
      <c r="K76" s="1" t="s">
        <v>1</v>
      </c>
      <c r="L76" s="184">
        <f>L75*L59</f>
        <v>0.48</v>
      </c>
      <c r="M76" s="118"/>
    </row>
    <row r="77" spans="2:13" ht="15">
      <c r="B77" s="129" t="s">
        <v>24</v>
      </c>
      <c r="C77" s="11" t="s">
        <v>1</v>
      </c>
      <c r="D77" s="184">
        <f>D67*D73/100</f>
        <v>120.28130608117205</v>
      </c>
      <c r="E77" s="114" t="s">
        <v>5</v>
      </c>
      <c r="F77" s="129" t="s">
        <v>24</v>
      </c>
      <c r="G77" s="11" t="s">
        <v>1</v>
      </c>
      <c r="H77" s="184">
        <f>H67*H73/100</f>
        <v>120.28130608117205</v>
      </c>
      <c r="I77" s="114" t="s">
        <v>5</v>
      </c>
      <c r="J77" s="129" t="s">
        <v>24</v>
      </c>
      <c r="K77" s="11" t="s">
        <v>1</v>
      </c>
      <c r="L77" s="184">
        <f>L67*L73/100</f>
        <v>120.28130608117205</v>
      </c>
      <c r="M77" s="118" t="s">
        <v>5</v>
      </c>
    </row>
    <row r="78" spans="2:13" ht="15.75" thickBot="1">
      <c r="B78" s="130" t="s">
        <v>26</v>
      </c>
      <c r="C78" s="8" t="s">
        <v>1</v>
      </c>
      <c r="D78" s="185">
        <f>D66*D74/100*1000</f>
        <v>20</v>
      </c>
      <c r="E78" s="113" t="s">
        <v>27</v>
      </c>
      <c r="F78" s="130" t="s">
        <v>26</v>
      </c>
      <c r="G78" s="8" t="s">
        <v>1</v>
      </c>
      <c r="H78" s="185">
        <f>H66*H74/100*1000</f>
        <v>20</v>
      </c>
      <c r="I78" s="113" t="s">
        <v>27</v>
      </c>
      <c r="J78" s="130" t="s">
        <v>26</v>
      </c>
      <c r="K78" s="8" t="s">
        <v>1</v>
      </c>
      <c r="L78" s="185">
        <f>L66*L74/100*1000</f>
        <v>20</v>
      </c>
      <c r="M78" s="119" t="s">
        <v>27</v>
      </c>
    </row>
    <row r="79" ht="15.75" thickBot="1"/>
    <row r="80" spans="2:13" ht="15">
      <c r="B80" s="23"/>
      <c r="C80" s="24"/>
      <c r="D80" s="24"/>
      <c r="E80" s="107"/>
      <c r="F80" s="46"/>
      <c r="G80" s="24"/>
      <c r="H80" s="24"/>
      <c r="I80" s="107"/>
      <c r="J80" s="46"/>
      <c r="K80" s="24"/>
      <c r="L80" s="24"/>
      <c r="M80" s="107"/>
    </row>
    <row r="81" spans="2:13" ht="15">
      <c r="B81" s="12"/>
      <c r="C81" s="13"/>
      <c r="D81" s="13"/>
      <c r="E81" s="108"/>
      <c r="F81" s="222"/>
      <c r="G81" s="13"/>
      <c r="H81" s="13"/>
      <c r="I81" s="108"/>
      <c r="J81" s="222"/>
      <c r="K81" s="13"/>
      <c r="L81" s="13"/>
      <c r="M81" s="108"/>
    </row>
    <row r="82" spans="2:13" ht="15">
      <c r="B82" s="12"/>
      <c r="C82" s="13"/>
      <c r="D82" s="13"/>
      <c r="E82" s="108"/>
      <c r="F82" s="222"/>
      <c r="G82" s="13"/>
      <c r="H82" s="13"/>
      <c r="I82" s="108"/>
      <c r="J82" s="222"/>
      <c r="K82" s="13"/>
      <c r="L82" s="13"/>
      <c r="M82" s="108"/>
    </row>
    <row r="83" spans="2:13" ht="15">
      <c r="B83" s="12"/>
      <c r="C83" s="13"/>
      <c r="D83" s="13"/>
      <c r="E83" s="108"/>
      <c r="F83" s="222"/>
      <c r="G83" s="13"/>
      <c r="H83" s="13"/>
      <c r="I83" s="108"/>
      <c r="J83" s="222"/>
      <c r="K83" s="13"/>
      <c r="L83" s="13"/>
      <c r="M83" s="108"/>
    </row>
    <row r="84" spans="2:13" ht="15">
      <c r="B84" s="12"/>
      <c r="C84" s="13"/>
      <c r="D84" s="13"/>
      <c r="E84" s="108"/>
      <c r="F84" s="222"/>
      <c r="G84" s="13"/>
      <c r="H84" s="13"/>
      <c r="I84" s="108"/>
      <c r="J84" s="222"/>
      <c r="K84" s="13"/>
      <c r="L84" s="13"/>
      <c r="M84" s="108"/>
    </row>
    <row r="85" spans="2:13" ht="15">
      <c r="B85" s="12"/>
      <c r="C85" s="13"/>
      <c r="D85" s="13"/>
      <c r="E85" s="108"/>
      <c r="F85" s="222"/>
      <c r="G85" s="13"/>
      <c r="H85" s="13"/>
      <c r="I85" s="108"/>
      <c r="J85" s="222"/>
      <c r="K85" s="13"/>
      <c r="L85" s="13"/>
      <c r="M85" s="108"/>
    </row>
    <row r="86" spans="2:13" ht="15.75" thickBot="1">
      <c r="B86" s="22"/>
      <c r="C86" s="20"/>
      <c r="D86" s="20"/>
      <c r="E86" s="111"/>
      <c r="F86" s="223"/>
      <c r="G86" s="20"/>
      <c r="H86" s="20"/>
      <c r="I86" s="111"/>
      <c r="J86" s="223"/>
      <c r="K86" s="20"/>
      <c r="L86" s="20"/>
      <c r="M86" s="111"/>
    </row>
    <row r="87" spans="2:13" ht="15.75" thickBot="1">
      <c r="B87" s="279" t="s">
        <v>76</v>
      </c>
      <c r="C87" s="280"/>
      <c r="D87" s="280"/>
      <c r="E87" s="281"/>
      <c r="F87" s="279" t="s">
        <v>77</v>
      </c>
      <c r="G87" s="280"/>
      <c r="H87" s="280"/>
      <c r="I87" s="281"/>
      <c r="J87" s="279" t="s">
        <v>78</v>
      </c>
      <c r="K87" s="280"/>
      <c r="L87" s="280"/>
      <c r="M87" s="281"/>
    </row>
    <row r="88" spans="2:13" ht="15">
      <c r="B88" s="23"/>
      <c r="C88" s="24"/>
      <c r="D88" s="24"/>
      <c r="E88" s="24"/>
      <c r="F88" s="23"/>
      <c r="G88" s="24"/>
      <c r="H88" s="24"/>
      <c r="I88" s="26"/>
      <c r="J88" s="23"/>
      <c r="K88" s="24"/>
      <c r="L88" s="24"/>
      <c r="M88" s="26"/>
    </row>
    <row r="89" spans="2:13" ht="15">
      <c r="B89" s="187" t="s">
        <v>13</v>
      </c>
      <c r="C89" s="2" t="s">
        <v>1</v>
      </c>
      <c r="D89" s="200">
        <v>0.5</v>
      </c>
      <c r="E89" s="114"/>
      <c r="F89" s="187" t="s">
        <v>13</v>
      </c>
      <c r="G89" s="2" t="s">
        <v>1</v>
      </c>
      <c r="H89" s="200">
        <v>0.5</v>
      </c>
      <c r="I89" s="114"/>
      <c r="J89" s="187" t="s">
        <v>13</v>
      </c>
      <c r="K89" s="2" t="s">
        <v>1</v>
      </c>
      <c r="L89" s="200">
        <v>0.5</v>
      </c>
      <c r="M89" s="118"/>
    </row>
    <row r="90" spans="2:13" ht="15">
      <c r="B90" s="129" t="s">
        <v>14</v>
      </c>
      <c r="C90" s="2" t="s">
        <v>1</v>
      </c>
      <c r="D90" s="184">
        <f>SIN(ACOS(D89))</f>
        <v>0.8660254037844386</v>
      </c>
      <c r="E90" s="114"/>
      <c r="F90" s="129" t="s">
        <v>14</v>
      </c>
      <c r="G90" s="2" t="s">
        <v>1</v>
      </c>
      <c r="H90" s="184">
        <f>SIN(ACOS(H89))</f>
        <v>0.8660254037844386</v>
      </c>
      <c r="I90" s="114"/>
      <c r="J90" s="129" t="s">
        <v>14</v>
      </c>
      <c r="K90" s="2" t="s">
        <v>1</v>
      </c>
      <c r="L90" s="184">
        <f>SIN(ACOS(L89))</f>
        <v>0.8660254037844386</v>
      </c>
      <c r="M90" s="118"/>
    </row>
    <row r="91" spans="2:13" ht="15">
      <c r="B91" s="129" t="s">
        <v>16</v>
      </c>
      <c r="C91" s="2" t="s">
        <v>1</v>
      </c>
      <c r="D91" s="184">
        <f>D90/D89</f>
        <v>1.7320508075688772</v>
      </c>
      <c r="E91" s="114"/>
      <c r="F91" s="129" t="s">
        <v>16</v>
      </c>
      <c r="G91" s="2" t="s">
        <v>1</v>
      </c>
      <c r="H91" s="184">
        <f>H90/H89</f>
        <v>1.7320508075688772</v>
      </c>
      <c r="I91" s="114"/>
      <c r="J91" s="129" t="s">
        <v>16</v>
      </c>
      <c r="K91" s="2" t="s">
        <v>1</v>
      </c>
      <c r="L91" s="184">
        <f>L90/L89</f>
        <v>1.7320508075688772</v>
      </c>
      <c r="M91" s="118"/>
    </row>
    <row r="92" spans="2:13" ht="15">
      <c r="B92" s="12"/>
      <c r="C92" s="13"/>
      <c r="D92" s="21"/>
      <c r="E92" s="13"/>
      <c r="F92" s="12"/>
      <c r="G92" s="13"/>
      <c r="H92" s="21"/>
      <c r="I92" s="13"/>
      <c r="J92" s="12"/>
      <c r="K92" s="13"/>
      <c r="L92" s="21"/>
      <c r="M92" s="18"/>
    </row>
    <row r="93" spans="2:13" ht="16.5">
      <c r="B93" s="129" t="s">
        <v>15</v>
      </c>
      <c r="C93" s="2" t="s">
        <v>1</v>
      </c>
      <c r="D93" s="201">
        <f>DEGREES(ACOS(D89))</f>
        <v>59.99999999999999</v>
      </c>
      <c r="E93" s="114" t="s">
        <v>63</v>
      </c>
      <c r="F93" s="129" t="s">
        <v>15</v>
      </c>
      <c r="G93" s="2" t="s">
        <v>1</v>
      </c>
      <c r="H93" s="201">
        <f>DEGREES(ACOS(H89))</f>
        <v>59.99999999999999</v>
      </c>
      <c r="I93" s="114" t="s">
        <v>63</v>
      </c>
      <c r="J93" s="129" t="s">
        <v>15</v>
      </c>
      <c r="K93" s="2" t="s">
        <v>1</v>
      </c>
      <c r="L93" s="201">
        <f>DEGREES(ACOS(L89))</f>
        <v>59.99999999999999</v>
      </c>
      <c r="M93" s="118" t="s">
        <v>63</v>
      </c>
    </row>
    <row r="94" spans="2:13" ht="15">
      <c r="B94" s="12"/>
      <c r="C94" s="13"/>
      <c r="D94" s="21"/>
      <c r="E94" s="13"/>
      <c r="F94" s="12"/>
      <c r="G94" s="13"/>
      <c r="H94" s="21"/>
      <c r="I94" s="13"/>
      <c r="J94" s="12"/>
      <c r="K94" s="13"/>
      <c r="L94" s="21"/>
      <c r="M94" s="18"/>
    </row>
    <row r="95" spans="2:13" ht="15">
      <c r="B95" s="129" t="s">
        <v>3</v>
      </c>
      <c r="C95" s="1" t="s">
        <v>1</v>
      </c>
      <c r="D95" s="184">
        <f>D99/D89</f>
        <v>400</v>
      </c>
      <c r="E95" s="114" t="s">
        <v>7</v>
      </c>
      <c r="F95" s="129" t="s">
        <v>3</v>
      </c>
      <c r="G95" s="1" t="s">
        <v>1</v>
      </c>
      <c r="H95" s="184">
        <f>H99/H89</f>
        <v>400</v>
      </c>
      <c r="I95" s="114" t="s">
        <v>7</v>
      </c>
      <c r="J95" s="129" t="s">
        <v>3</v>
      </c>
      <c r="K95" s="1" t="s">
        <v>1</v>
      </c>
      <c r="L95" s="184">
        <f>L99/L89</f>
        <v>400</v>
      </c>
      <c r="M95" s="118" t="s">
        <v>7</v>
      </c>
    </row>
    <row r="96" spans="2:13" ht="15">
      <c r="B96" s="129" t="s">
        <v>2</v>
      </c>
      <c r="C96" s="1" t="s">
        <v>1</v>
      </c>
      <c r="D96" s="201">
        <f>$D$17</f>
        <v>0.4</v>
      </c>
      <c r="E96" s="114" t="s">
        <v>6</v>
      </c>
      <c r="F96" s="129" t="s">
        <v>2</v>
      </c>
      <c r="G96" s="1" t="s">
        <v>1</v>
      </c>
      <c r="H96" s="201">
        <f>$D$17</f>
        <v>0.4</v>
      </c>
      <c r="I96" s="114" t="s">
        <v>6</v>
      </c>
      <c r="J96" s="129" t="s">
        <v>2</v>
      </c>
      <c r="K96" s="1" t="s">
        <v>1</v>
      </c>
      <c r="L96" s="201">
        <f>$D$17</f>
        <v>0.4</v>
      </c>
      <c r="M96" s="118" t="s">
        <v>6</v>
      </c>
    </row>
    <row r="97" spans="2:13" ht="15">
      <c r="B97" s="129" t="s">
        <v>4</v>
      </c>
      <c r="C97" s="1" t="s">
        <v>1</v>
      </c>
      <c r="D97" s="184">
        <f>D95/(D96*$D$40)</f>
        <v>577.3502691896258</v>
      </c>
      <c r="E97" s="114" t="s">
        <v>5</v>
      </c>
      <c r="F97" s="129" t="s">
        <v>4</v>
      </c>
      <c r="G97" s="1" t="s">
        <v>1</v>
      </c>
      <c r="H97" s="184">
        <f>H95/(H96*$D$40)</f>
        <v>577.3502691896258</v>
      </c>
      <c r="I97" s="114" t="s">
        <v>5</v>
      </c>
      <c r="J97" s="129" t="s">
        <v>4</v>
      </c>
      <c r="K97" s="1" t="s">
        <v>1</v>
      </c>
      <c r="L97" s="184">
        <f>L95/(L96*$D$40)</f>
        <v>577.3502691896258</v>
      </c>
      <c r="M97" s="118" t="s">
        <v>5</v>
      </c>
    </row>
    <row r="98" spans="2:13" ht="15">
      <c r="B98" s="12"/>
      <c r="C98" s="13"/>
      <c r="D98" s="21"/>
      <c r="E98" s="13"/>
      <c r="F98" s="12"/>
      <c r="G98" s="13"/>
      <c r="H98" s="21"/>
      <c r="I98" s="13"/>
      <c r="J98" s="12"/>
      <c r="K98" s="13"/>
      <c r="L98" s="21"/>
      <c r="M98" s="18"/>
    </row>
    <row r="99" spans="2:13" ht="15">
      <c r="B99" s="187" t="s">
        <v>9</v>
      </c>
      <c r="C99" s="1" t="s">
        <v>1</v>
      </c>
      <c r="D99" s="200">
        <v>200</v>
      </c>
      <c r="E99" s="114" t="s">
        <v>17</v>
      </c>
      <c r="F99" s="187" t="s">
        <v>9</v>
      </c>
      <c r="G99" s="1" t="s">
        <v>1</v>
      </c>
      <c r="H99" s="200">
        <v>200</v>
      </c>
      <c r="I99" s="114" t="s">
        <v>17</v>
      </c>
      <c r="J99" s="187" t="s">
        <v>9</v>
      </c>
      <c r="K99" s="1" t="s">
        <v>1</v>
      </c>
      <c r="L99" s="200">
        <v>200</v>
      </c>
      <c r="M99" s="118" t="s">
        <v>17</v>
      </c>
    </row>
    <row r="100" spans="2:13" ht="15">
      <c r="B100" s="129" t="s">
        <v>10</v>
      </c>
      <c r="C100" s="1" t="s">
        <v>1</v>
      </c>
      <c r="D100" s="184">
        <f>D95*D90</f>
        <v>346.41016151377545</v>
      </c>
      <c r="E100" s="114" t="s">
        <v>18</v>
      </c>
      <c r="F100" s="129" t="s">
        <v>10</v>
      </c>
      <c r="G100" s="1" t="s">
        <v>1</v>
      </c>
      <c r="H100" s="184">
        <f>H95*H90</f>
        <v>346.41016151377545</v>
      </c>
      <c r="I100" s="114" t="s">
        <v>18</v>
      </c>
      <c r="J100" s="129" t="s">
        <v>10</v>
      </c>
      <c r="K100" s="1" t="s">
        <v>1</v>
      </c>
      <c r="L100" s="184">
        <f>L95*L90</f>
        <v>346.41016151377545</v>
      </c>
      <c r="M100" s="118" t="s">
        <v>18</v>
      </c>
    </row>
    <row r="101" spans="2:13" ht="15">
      <c r="B101" s="187" t="s">
        <v>28</v>
      </c>
      <c r="C101" s="2" t="s">
        <v>1</v>
      </c>
      <c r="D101" s="200">
        <v>0</v>
      </c>
      <c r="E101" s="114" t="s">
        <v>18</v>
      </c>
      <c r="F101" s="187" t="s">
        <v>28</v>
      </c>
      <c r="G101" s="2" t="s">
        <v>1</v>
      </c>
      <c r="H101" s="200">
        <v>0</v>
      </c>
      <c r="I101" s="114" t="s">
        <v>18</v>
      </c>
      <c r="J101" s="187" t="s">
        <v>28</v>
      </c>
      <c r="K101" s="2" t="s">
        <v>1</v>
      </c>
      <c r="L101" s="200">
        <v>0</v>
      </c>
      <c r="M101" s="118" t="s">
        <v>18</v>
      </c>
    </row>
    <row r="102" spans="2:13" ht="15">
      <c r="B102" s="12"/>
      <c r="C102" s="13"/>
      <c r="D102" s="21"/>
      <c r="E102" s="13"/>
      <c r="F102" s="12"/>
      <c r="G102" s="13"/>
      <c r="H102" s="21"/>
      <c r="I102" s="13"/>
      <c r="J102" s="12"/>
      <c r="K102" s="13"/>
      <c r="L102" s="21"/>
      <c r="M102" s="18"/>
    </row>
    <row r="103" spans="2:13" ht="15">
      <c r="B103" s="187" t="s">
        <v>21</v>
      </c>
      <c r="C103" s="1" t="s">
        <v>1</v>
      </c>
      <c r="D103" s="200">
        <v>0</v>
      </c>
      <c r="E103" s="114"/>
      <c r="F103" s="187" t="s">
        <v>21</v>
      </c>
      <c r="G103" s="1" t="s">
        <v>1</v>
      </c>
      <c r="H103" s="200">
        <v>0</v>
      </c>
      <c r="I103" s="114"/>
      <c r="J103" s="187" t="s">
        <v>21</v>
      </c>
      <c r="K103" s="1" t="s">
        <v>1</v>
      </c>
      <c r="L103" s="200">
        <v>0</v>
      </c>
      <c r="M103" s="118"/>
    </row>
    <row r="104" spans="2:13" ht="15">
      <c r="B104" s="187" t="s">
        <v>25</v>
      </c>
      <c r="C104" s="1" t="s">
        <v>1</v>
      </c>
      <c r="D104" s="200">
        <v>0</v>
      </c>
      <c r="E104" s="114"/>
      <c r="F104" s="187" t="s">
        <v>25</v>
      </c>
      <c r="G104" s="1" t="s">
        <v>1</v>
      </c>
      <c r="H104" s="200">
        <v>0</v>
      </c>
      <c r="I104" s="114"/>
      <c r="J104" s="187" t="s">
        <v>25</v>
      </c>
      <c r="K104" s="1" t="s">
        <v>1</v>
      </c>
      <c r="L104" s="200">
        <v>0</v>
      </c>
      <c r="M104" s="118"/>
    </row>
    <row r="105" spans="2:13" ht="15">
      <c r="B105" s="129" t="s">
        <v>23</v>
      </c>
      <c r="C105" s="10" t="s">
        <v>1</v>
      </c>
      <c r="D105" s="184">
        <f>(1/(1+(((D103/100)*(D103/100)))))</f>
        <v>1</v>
      </c>
      <c r="E105" s="114"/>
      <c r="F105" s="129" t="s">
        <v>23</v>
      </c>
      <c r="G105" s="10" t="s">
        <v>1</v>
      </c>
      <c r="H105" s="184">
        <f>(1/(1+(((H103/100)*(H103/100)))))</f>
        <v>1</v>
      </c>
      <c r="I105" s="114"/>
      <c r="J105" s="129" t="s">
        <v>23</v>
      </c>
      <c r="K105" s="10" t="s">
        <v>1</v>
      </c>
      <c r="L105" s="184">
        <f>(1/(1+(((L103/100)*(L103/100)))))</f>
        <v>1</v>
      </c>
      <c r="M105" s="118"/>
    </row>
    <row r="106" spans="2:13" ht="15">
      <c r="B106" s="129" t="s">
        <v>22</v>
      </c>
      <c r="C106" s="1" t="s">
        <v>1</v>
      </c>
      <c r="D106" s="184">
        <f>D105*D89</f>
        <v>0.5</v>
      </c>
      <c r="E106" s="114"/>
      <c r="F106" s="129" t="s">
        <v>22</v>
      </c>
      <c r="G106" s="1" t="s">
        <v>1</v>
      </c>
      <c r="H106" s="184">
        <f>H105*H89</f>
        <v>0.5</v>
      </c>
      <c r="I106" s="114"/>
      <c r="J106" s="129" t="s">
        <v>22</v>
      </c>
      <c r="K106" s="1" t="s">
        <v>1</v>
      </c>
      <c r="L106" s="184">
        <f>L105*L89</f>
        <v>0.5</v>
      </c>
      <c r="M106" s="118"/>
    </row>
    <row r="107" spans="2:13" ht="15">
      <c r="B107" s="129" t="s">
        <v>24</v>
      </c>
      <c r="C107" s="11" t="s">
        <v>1</v>
      </c>
      <c r="D107" s="184">
        <f>D97*D103/100</f>
        <v>0</v>
      </c>
      <c r="E107" s="114" t="s">
        <v>5</v>
      </c>
      <c r="F107" s="129" t="s">
        <v>24</v>
      </c>
      <c r="G107" s="11" t="s">
        <v>1</v>
      </c>
      <c r="H107" s="184">
        <f>H97*H103/100</f>
        <v>0</v>
      </c>
      <c r="I107" s="114" t="s">
        <v>5</v>
      </c>
      <c r="J107" s="129" t="s">
        <v>24</v>
      </c>
      <c r="K107" s="11" t="s">
        <v>1</v>
      </c>
      <c r="L107" s="184">
        <f>L97*L103/100</f>
        <v>0</v>
      </c>
      <c r="M107" s="118" t="s">
        <v>5</v>
      </c>
    </row>
    <row r="108" spans="2:13" ht="15.75" thickBot="1">
      <c r="B108" s="130" t="s">
        <v>26</v>
      </c>
      <c r="C108" s="8" t="s">
        <v>1</v>
      </c>
      <c r="D108" s="185">
        <f>D96*D104/100*1000</f>
        <v>0</v>
      </c>
      <c r="E108" s="113" t="s">
        <v>27</v>
      </c>
      <c r="F108" s="130" t="s">
        <v>26</v>
      </c>
      <c r="G108" s="8" t="s">
        <v>1</v>
      </c>
      <c r="H108" s="185">
        <f>H96*H104/100*1000</f>
        <v>0</v>
      </c>
      <c r="I108" s="113" t="s">
        <v>27</v>
      </c>
      <c r="J108" s="130" t="s">
        <v>26</v>
      </c>
      <c r="K108" s="8" t="s">
        <v>1</v>
      </c>
      <c r="L108" s="185">
        <f>L96*L104/100*1000</f>
        <v>0</v>
      </c>
      <c r="M108" s="119" t="s">
        <v>27</v>
      </c>
    </row>
    <row r="109" ht="15.75" thickBot="1"/>
    <row r="110" spans="2:13" ht="15">
      <c r="B110" s="23"/>
      <c r="C110" s="24"/>
      <c r="D110" s="24"/>
      <c r="E110" s="107"/>
      <c r="F110" s="46"/>
      <c r="G110" s="24"/>
      <c r="H110" s="24"/>
      <c r="I110" s="107"/>
      <c r="J110" s="46"/>
      <c r="K110" s="24"/>
      <c r="L110" s="24"/>
      <c r="M110" s="107"/>
    </row>
    <row r="111" spans="2:13" ht="15">
      <c r="B111" s="12"/>
      <c r="C111" s="13"/>
      <c r="D111" s="13"/>
      <c r="E111" s="108"/>
      <c r="F111" s="222"/>
      <c r="G111" s="13"/>
      <c r="H111" s="13"/>
      <c r="I111" s="108"/>
      <c r="J111" s="222"/>
      <c r="K111" s="13"/>
      <c r="L111" s="13"/>
      <c r="M111" s="108"/>
    </row>
    <row r="112" spans="2:13" ht="15">
      <c r="B112" s="12"/>
      <c r="C112" s="13"/>
      <c r="D112" s="13"/>
      <c r="E112" s="108"/>
      <c r="F112" s="222"/>
      <c r="G112" s="13"/>
      <c r="H112" s="13"/>
      <c r="I112" s="108"/>
      <c r="J112" s="222"/>
      <c r="K112" s="13"/>
      <c r="L112" s="13"/>
      <c r="M112" s="108"/>
    </row>
    <row r="113" spans="2:13" ht="15">
      <c r="B113" s="12"/>
      <c r="C113" s="13"/>
      <c r="D113" s="13"/>
      <c r="E113" s="108"/>
      <c r="F113" s="222"/>
      <c r="G113" s="13"/>
      <c r="H113" s="13"/>
      <c r="I113" s="108"/>
      <c r="J113" s="222"/>
      <c r="K113" s="13"/>
      <c r="L113" s="13"/>
      <c r="M113" s="108"/>
    </row>
    <row r="114" spans="2:13" ht="15">
      <c r="B114" s="12"/>
      <c r="C114" s="13"/>
      <c r="D114" s="13"/>
      <c r="E114" s="108"/>
      <c r="F114" s="222"/>
      <c r="G114" s="13"/>
      <c r="H114" s="13"/>
      <c r="I114" s="108"/>
      <c r="J114" s="222"/>
      <c r="K114" s="13"/>
      <c r="L114" s="13"/>
      <c r="M114" s="108"/>
    </row>
    <row r="115" spans="2:13" ht="15">
      <c r="B115" s="12"/>
      <c r="C115" s="13"/>
      <c r="D115" s="13"/>
      <c r="E115" s="108"/>
      <c r="F115" s="222"/>
      <c r="G115" s="13"/>
      <c r="H115" s="13"/>
      <c r="I115" s="108"/>
      <c r="J115" s="222"/>
      <c r="K115" s="13"/>
      <c r="L115" s="13"/>
      <c r="M115" s="108"/>
    </row>
    <row r="116" spans="2:13" ht="15">
      <c r="B116" s="12"/>
      <c r="C116" s="13"/>
      <c r="D116" s="13"/>
      <c r="E116" s="108"/>
      <c r="F116" s="222"/>
      <c r="G116" s="13"/>
      <c r="H116" s="13"/>
      <c r="I116" s="108"/>
      <c r="J116" s="222"/>
      <c r="K116" s="13"/>
      <c r="L116" s="13"/>
      <c r="M116" s="108"/>
    </row>
    <row r="117" spans="2:13" ht="15">
      <c r="B117" s="12"/>
      <c r="C117" s="13"/>
      <c r="D117" s="13"/>
      <c r="E117" s="108"/>
      <c r="F117" s="222"/>
      <c r="G117" s="13"/>
      <c r="H117" s="13"/>
      <c r="I117" s="108"/>
      <c r="J117" s="222"/>
      <c r="K117" s="13"/>
      <c r="L117" s="13"/>
      <c r="M117" s="108"/>
    </row>
    <row r="118" spans="2:13" ht="15.75" thickBot="1">
      <c r="B118" s="22"/>
      <c r="C118" s="20"/>
      <c r="D118" s="20"/>
      <c r="E118" s="111"/>
      <c r="F118" s="223"/>
      <c r="G118" s="20"/>
      <c r="H118" s="20"/>
      <c r="I118" s="111"/>
      <c r="J118" s="223"/>
      <c r="K118" s="20"/>
      <c r="L118" s="20"/>
      <c r="M118" s="111"/>
    </row>
    <row r="119" spans="2:13" ht="15.75" thickBot="1">
      <c r="B119" s="279" t="s">
        <v>71</v>
      </c>
      <c r="C119" s="280"/>
      <c r="D119" s="280"/>
      <c r="E119" s="281"/>
      <c r="F119" s="279" t="s">
        <v>73</v>
      </c>
      <c r="G119" s="280"/>
      <c r="H119" s="280"/>
      <c r="I119" s="281"/>
      <c r="J119" s="279" t="s">
        <v>72</v>
      </c>
      <c r="K119" s="280"/>
      <c r="L119" s="280"/>
      <c r="M119" s="281"/>
    </row>
    <row r="120" spans="2:13" ht="15">
      <c r="B120" s="23"/>
      <c r="C120" s="24"/>
      <c r="D120" s="24"/>
      <c r="E120" s="24"/>
      <c r="F120" s="23"/>
      <c r="G120" s="24"/>
      <c r="H120" s="24"/>
      <c r="I120" s="26"/>
      <c r="J120" s="23"/>
      <c r="K120" s="24"/>
      <c r="L120" s="24"/>
      <c r="M120" s="26"/>
    </row>
    <row r="121" spans="2:13" ht="15">
      <c r="B121" s="187" t="s">
        <v>13</v>
      </c>
      <c r="C121" s="2" t="s">
        <v>1</v>
      </c>
      <c r="D121" s="200">
        <v>0.8</v>
      </c>
      <c r="E121" s="114"/>
      <c r="F121" s="187" t="s">
        <v>13</v>
      </c>
      <c r="G121" s="2" t="s">
        <v>1</v>
      </c>
      <c r="H121" s="200">
        <v>0.8</v>
      </c>
      <c r="I121" s="114"/>
      <c r="J121" s="187" t="s">
        <v>13</v>
      </c>
      <c r="K121" s="2" t="s">
        <v>1</v>
      </c>
      <c r="L121" s="200">
        <v>0.8</v>
      </c>
      <c r="M121" s="118"/>
    </row>
    <row r="122" spans="2:13" ht="15">
      <c r="B122" s="129" t="s">
        <v>14</v>
      </c>
      <c r="C122" s="2" t="s">
        <v>1</v>
      </c>
      <c r="D122" s="184">
        <f>SIN(ACOS(D121))</f>
        <v>0.5999999999999999</v>
      </c>
      <c r="E122" s="114"/>
      <c r="F122" s="129" t="s">
        <v>14</v>
      </c>
      <c r="G122" s="2" t="s">
        <v>1</v>
      </c>
      <c r="H122" s="184">
        <f>SIN(ACOS(H121))</f>
        <v>0.5999999999999999</v>
      </c>
      <c r="I122" s="114"/>
      <c r="J122" s="129" t="s">
        <v>14</v>
      </c>
      <c r="K122" s="2" t="s">
        <v>1</v>
      </c>
      <c r="L122" s="184">
        <f>SIN(ACOS(L121))</f>
        <v>0.5999999999999999</v>
      </c>
      <c r="M122" s="118"/>
    </row>
    <row r="123" spans="2:13" ht="15">
      <c r="B123" s="129" t="s">
        <v>16</v>
      </c>
      <c r="C123" s="2" t="s">
        <v>1</v>
      </c>
      <c r="D123" s="184">
        <f>D122/D121</f>
        <v>0.7499999999999998</v>
      </c>
      <c r="E123" s="114"/>
      <c r="F123" s="129" t="s">
        <v>16</v>
      </c>
      <c r="G123" s="2" t="s">
        <v>1</v>
      </c>
      <c r="H123" s="184">
        <f>H122/H121</f>
        <v>0.7499999999999998</v>
      </c>
      <c r="I123" s="114"/>
      <c r="J123" s="129" t="s">
        <v>16</v>
      </c>
      <c r="K123" s="2" t="s">
        <v>1</v>
      </c>
      <c r="L123" s="184">
        <f>L122/L121</f>
        <v>0.7499999999999998</v>
      </c>
      <c r="M123" s="118"/>
    </row>
    <row r="124" spans="2:13" ht="15">
      <c r="B124" s="12"/>
      <c r="C124" s="13"/>
      <c r="D124" s="21"/>
      <c r="E124" s="13"/>
      <c r="F124" s="12"/>
      <c r="G124" s="13"/>
      <c r="H124" s="21"/>
      <c r="I124" s="13"/>
      <c r="J124" s="12"/>
      <c r="K124" s="13"/>
      <c r="L124" s="21"/>
      <c r="M124" s="18"/>
    </row>
    <row r="125" spans="2:13" ht="16.5">
      <c r="B125" s="129" t="s">
        <v>15</v>
      </c>
      <c r="C125" s="2" t="s">
        <v>1</v>
      </c>
      <c r="D125" s="184">
        <f>DEGREES(ACOS(D121))</f>
        <v>36.86989764584401</v>
      </c>
      <c r="E125" s="114" t="s">
        <v>63</v>
      </c>
      <c r="F125" s="129" t="s">
        <v>15</v>
      </c>
      <c r="G125" s="2" t="s">
        <v>1</v>
      </c>
      <c r="H125" s="184">
        <f>DEGREES(ACOS(H121))</f>
        <v>36.86989764584401</v>
      </c>
      <c r="I125" s="114" t="s">
        <v>63</v>
      </c>
      <c r="J125" s="129" t="s">
        <v>15</v>
      </c>
      <c r="K125" s="2" t="s">
        <v>1</v>
      </c>
      <c r="L125" s="184">
        <f>DEGREES(ACOS(L121))</f>
        <v>36.86989764584401</v>
      </c>
      <c r="M125" s="118" t="s">
        <v>63</v>
      </c>
    </row>
    <row r="126" spans="2:13" ht="15">
      <c r="B126" s="12"/>
      <c r="C126" s="13"/>
      <c r="D126" s="21"/>
      <c r="E126" s="13"/>
      <c r="F126" s="12"/>
      <c r="G126" s="13"/>
      <c r="H126" s="21"/>
      <c r="I126" s="13"/>
      <c r="J126" s="12"/>
      <c r="K126" s="13"/>
      <c r="L126" s="21"/>
      <c r="M126" s="18"/>
    </row>
    <row r="127" spans="2:13" ht="15">
      <c r="B127" s="129" t="s">
        <v>3</v>
      </c>
      <c r="C127" s="1" t="s">
        <v>1</v>
      </c>
      <c r="D127" s="184">
        <f>D131/D121</f>
        <v>125</v>
      </c>
      <c r="E127" s="114" t="s">
        <v>7</v>
      </c>
      <c r="F127" s="129" t="s">
        <v>3</v>
      </c>
      <c r="G127" s="1" t="s">
        <v>1</v>
      </c>
      <c r="H127" s="184">
        <f>H131/H121</f>
        <v>125</v>
      </c>
      <c r="I127" s="114" t="s">
        <v>7</v>
      </c>
      <c r="J127" s="129" t="s">
        <v>3</v>
      </c>
      <c r="K127" s="1" t="s">
        <v>1</v>
      </c>
      <c r="L127" s="184">
        <f>L131/L121</f>
        <v>125</v>
      </c>
      <c r="M127" s="118" t="s">
        <v>7</v>
      </c>
    </row>
    <row r="128" spans="2:13" ht="15">
      <c r="B128" s="129" t="s">
        <v>2</v>
      </c>
      <c r="C128" s="1" t="s">
        <v>1</v>
      </c>
      <c r="D128" s="201">
        <f>$D$17</f>
        <v>0.4</v>
      </c>
      <c r="E128" s="114" t="s">
        <v>6</v>
      </c>
      <c r="F128" s="129" t="s">
        <v>2</v>
      </c>
      <c r="G128" s="1" t="s">
        <v>1</v>
      </c>
      <c r="H128" s="201">
        <f>$D$17</f>
        <v>0.4</v>
      </c>
      <c r="I128" s="114" t="s">
        <v>6</v>
      </c>
      <c r="J128" s="129" t="s">
        <v>2</v>
      </c>
      <c r="K128" s="1" t="s">
        <v>1</v>
      </c>
      <c r="L128" s="201">
        <f>$D$17</f>
        <v>0.4</v>
      </c>
      <c r="M128" s="118" t="s">
        <v>6</v>
      </c>
    </row>
    <row r="129" spans="2:13" ht="15">
      <c r="B129" s="129" t="s">
        <v>4</v>
      </c>
      <c r="C129" s="1" t="s">
        <v>1</v>
      </c>
      <c r="D129" s="184">
        <f>D127/(D128*$D$40)</f>
        <v>180.42195912175805</v>
      </c>
      <c r="E129" s="114" t="s">
        <v>5</v>
      </c>
      <c r="F129" s="129" t="s">
        <v>4</v>
      </c>
      <c r="G129" s="1" t="s">
        <v>1</v>
      </c>
      <c r="H129" s="184">
        <f>H127/(H128*$D$40)</f>
        <v>180.42195912175805</v>
      </c>
      <c r="I129" s="114" t="s">
        <v>5</v>
      </c>
      <c r="J129" s="129" t="s">
        <v>4</v>
      </c>
      <c r="K129" s="1" t="s">
        <v>1</v>
      </c>
      <c r="L129" s="184">
        <f>L127/(L128*$D$40)</f>
        <v>180.42195912175805</v>
      </c>
      <c r="M129" s="118" t="s">
        <v>5</v>
      </c>
    </row>
    <row r="130" spans="2:13" ht="15">
      <c r="B130" s="12"/>
      <c r="C130" s="13"/>
      <c r="D130" s="21"/>
      <c r="E130" s="13"/>
      <c r="F130" s="12"/>
      <c r="G130" s="13"/>
      <c r="H130" s="21"/>
      <c r="I130" s="13"/>
      <c r="J130" s="12"/>
      <c r="K130" s="13"/>
      <c r="L130" s="21"/>
      <c r="M130" s="18"/>
    </row>
    <row r="131" spans="2:13" ht="15">
      <c r="B131" s="187" t="s">
        <v>9</v>
      </c>
      <c r="C131" s="1" t="s">
        <v>1</v>
      </c>
      <c r="D131" s="200">
        <v>100</v>
      </c>
      <c r="E131" s="114" t="s">
        <v>17</v>
      </c>
      <c r="F131" s="187" t="s">
        <v>9</v>
      </c>
      <c r="G131" s="1" t="s">
        <v>1</v>
      </c>
      <c r="H131" s="200">
        <v>100</v>
      </c>
      <c r="I131" s="114" t="s">
        <v>17</v>
      </c>
      <c r="J131" s="187" t="s">
        <v>9</v>
      </c>
      <c r="K131" s="1" t="s">
        <v>1</v>
      </c>
      <c r="L131" s="200">
        <v>100</v>
      </c>
      <c r="M131" s="118" t="s">
        <v>17</v>
      </c>
    </row>
    <row r="132" spans="2:13" ht="15">
      <c r="B132" s="129" t="s">
        <v>10</v>
      </c>
      <c r="C132" s="1" t="s">
        <v>1</v>
      </c>
      <c r="D132" s="184">
        <f>D127*D122</f>
        <v>74.99999999999999</v>
      </c>
      <c r="E132" s="114" t="s">
        <v>18</v>
      </c>
      <c r="F132" s="129" t="s">
        <v>10</v>
      </c>
      <c r="G132" s="1" t="s">
        <v>1</v>
      </c>
      <c r="H132" s="184">
        <f>H127*H122</f>
        <v>74.99999999999999</v>
      </c>
      <c r="I132" s="114" t="s">
        <v>18</v>
      </c>
      <c r="J132" s="129" t="s">
        <v>10</v>
      </c>
      <c r="K132" s="1" t="s">
        <v>1</v>
      </c>
      <c r="L132" s="184">
        <f>L127*L122</f>
        <v>74.99999999999999</v>
      </c>
      <c r="M132" s="118" t="s">
        <v>18</v>
      </c>
    </row>
    <row r="133" spans="2:13" ht="15">
      <c r="B133" s="187" t="s">
        <v>28</v>
      </c>
      <c r="C133" s="2" t="s">
        <v>1</v>
      </c>
      <c r="D133" s="200">
        <v>0</v>
      </c>
      <c r="E133" s="114" t="s">
        <v>18</v>
      </c>
      <c r="F133" s="187" t="s">
        <v>28</v>
      </c>
      <c r="G133" s="2" t="s">
        <v>1</v>
      </c>
      <c r="H133" s="200">
        <v>0</v>
      </c>
      <c r="I133" s="114" t="s">
        <v>18</v>
      </c>
      <c r="J133" s="187" t="s">
        <v>28</v>
      </c>
      <c r="K133" s="2" t="s">
        <v>1</v>
      </c>
      <c r="L133" s="200">
        <v>0</v>
      </c>
      <c r="M133" s="118" t="s">
        <v>18</v>
      </c>
    </row>
    <row r="134" spans="2:13" ht="15">
      <c r="B134" s="12"/>
      <c r="C134" s="13"/>
      <c r="D134" s="21"/>
      <c r="E134" s="13"/>
      <c r="F134" s="12"/>
      <c r="G134" s="13"/>
      <c r="H134" s="21"/>
      <c r="I134" s="13"/>
      <c r="J134" s="12"/>
      <c r="K134" s="13"/>
      <c r="L134" s="21"/>
      <c r="M134" s="18"/>
    </row>
    <row r="135" spans="2:13" ht="15">
      <c r="B135" s="187" t="s">
        <v>21</v>
      </c>
      <c r="C135" s="1" t="s">
        <v>1</v>
      </c>
      <c r="D135" s="200">
        <v>0</v>
      </c>
      <c r="E135" s="114"/>
      <c r="F135" s="187" t="s">
        <v>21</v>
      </c>
      <c r="G135" s="1" t="s">
        <v>1</v>
      </c>
      <c r="H135" s="200">
        <v>0</v>
      </c>
      <c r="I135" s="114"/>
      <c r="J135" s="187" t="s">
        <v>21</v>
      </c>
      <c r="K135" s="1" t="s">
        <v>1</v>
      </c>
      <c r="L135" s="200">
        <v>0</v>
      </c>
      <c r="M135" s="118"/>
    </row>
    <row r="136" spans="2:13" ht="15">
      <c r="B136" s="187" t="s">
        <v>25</v>
      </c>
      <c r="C136" s="1" t="s">
        <v>1</v>
      </c>
      <c r="D136" s="200">
        <v>0</v>
      </c>
      <c r="E136" s="114"/>
      <c r="F136" s="187" t="s">
        <v>25</v>
      </c>
      <c r="G136" s="1" t="s">
        <v>1</v>
      </c>
      <c r="H136" s="200">
        <v>0</v>
      </c>
      <c r="I136" s="114"/>
      <c r="J136" s="187" t="s">
        <v>25</v>
      </c>
      <c r="K136" s="1" t="s">
        <v>1</v>
      </c>
      <c r="L136" s="200">
        <v>0</v>
      </c>
      <c r="M136" s="118"/>
    </row>
    <row r="137" spans="2:13" ht="15">
      <c r="B137" s="129" t="s">
        <v>23</v>
      </c>
      <c r="C137" s="10" t="s">
        <v>1</v>
      </c>
      <c r="D137" s="184">
        <f>(1/(1+(((D135/100)*(D135/100)))))</f>
        <v>1</v>
      </c>
      <c r="E137" s="114"/>
      <c r="F137" s="129" t="s">
        <v>23</v>
      </c>
      <c r="G137" s="10" t="s">
        <v>1</v>
      </c>
      <c r="H137" s="184">
        <f>(1/(1+(((H135/100)*(H135/100)))))</f>
        <v>1</v>
      </c>
      <c r="I137" s="114"/>
      <c r="J137" s="129" t="s">
        <v>23</v>
      </c>
      <c r="K137" s="10" t="s">
        <v>1</v>
      </c>
      <c r="L137" s="184">
        <f>(1/(1+(((L135/100)*(L135/100)))))</f>
        <v>1</v>
      </c>
      <c r="M137" s="118"/>
    </row>
    <row r="138" spans="2:13" ht="15">
      <c r="B138" s="129" t="s">
        <v>22</v>
      </c>
      <c r="C138" s="1" t="s">
        <v>1</v>
      </c>
      <c r="D138" s="184">
        <f>D137*D121</f>
        <v>0.8</v>
      </c>
      <c r="E138" s="114"/>
      <c r="F138" s="129" t="s">
        <v>22</v>
      </c>
      <c r="G138" s="1" t="s">
        <v>1</v>
      </c>
      <c r="H138" s="184">
        <f>H137*H121</f>
        <v>0.8</v>
      </c>
      <c r="I138" s="114"/>
      <c r="J138" s="129" t="s">
        <v>22</v>
      </c>
      <c r="K138" s="1" t="s">
        <v>1</v>
      </c>
      <c r="L138" s="184">
        <f>L137*L121</f>
        <v>0.8</v>
      </c>
      <c r="M138" s="118"/>
    </row>
    <row r="139" spans="2:13" ht="15">
      <c r="B139" s="129" t="s">
        <v>24</v>
      </c>
      <c r="C139" s="11" t="s">
        <v>1</v>
      </c>
      <c r="D139" s="184">
        <f>D129*D135/100</f>
        <v>0</v>
      </c>
      <c r="E139" s="114" t="s">
        <v>5</v>
      </c>
      <c r="F139" s="129" t="s">
        <v>24</v>
      </c>
      <c r="G139" s="11" t="s">
        <v>1</v>
      </c>
      <c r="H139" s="184">
        <f>H129*H135/100</f>
        <v>0</v>
      </c>
      <c r="I139" s="114" t="s">
        <v>5</v>
      </c>
      <c r="J139" s="129" t="s">
        <v>24</v>
      </c>
      <c r="K139" s="11" t="s">
        <v>1</v>
      </c>
      <c r="L139" s="184">
        <f>L129*L135/100</f>
        <v>0</v>
      </c>
      <c r="M139" s="118" t="s">
        <v>5</v>
      </c>
    </row>
    <row r="140" spans="2:13" ht="15.75" thickBot="1">
      <c r="B140" s="130" t="s">
        <v>26</v>
      </c>
      <c r="C140" s="8" t="s">
        <v>1</v>
      </c>
      <c r="D140" s="185">
        <f>D128*D136/100*1000</f>
        <v>0</v>
      </c>
      <c r="E140" s="113" t="s">
        <v>27</v>
      </c>
      <c r="F140" s="130" t="s">
        <v>26</v>
      </c>
      <c r="G140" s="8" t="s">
        <v>1</v>
      </c>
      <c r="H140" s="185">
        <f>H128*H136/100*1000</f>
        <v>0</v>
      </c>
      <c r="I140" s="113" t="s">
        <v>27</v>
      </c>
      <c r="J140" s="130" t="s">
        <v>26</v>
      </c>
      <c r="K140" s="8" t="s">
        <v>1</v>
      </c>
      <c r="L140" s="185">
        <f>L128*L136/100*1000</f>
        <v>0</v>
      </c>
      <c r="M140" s="119" t="s">
        <v>27</v>
      </c>
    </row>
    <row r="141" ht="15.75" thickBot="1"/>
    <row r="142" spans="2:13" ht="15">
      <c r="B142" s="23"/>
      <c r="C142" s="24"/>
      <c r="D142" s="24"/>
      <c r="E142" s="107"/>
      <c r="F142" s="46"/>
      <c r="G142" s="24"/>
      <c r="H142" s="24"/>
      <c r="I142" s="107"/>
      <c r="J142" s="46"/>
      <c r="K142" s="24"/>
      <c r="L142" s="24"/>
      <c r="M142" s="107"/>
    </row>
    <row r="143" spans="2:13" ht="15">
      <c r="B143" s="12"/>
      <c r="C143" s="13"/>
      <c r="D143" s="13"/>
      <c r="E143" s="108"/>
      <c r="F143" s="222"/>
      <c r="G143" s="13"/>
      <c r="H143" s="13"/>
      <c r="I143" s="108"/>
      <c r="J143" s="222"/>
      <c r="K143" s="13"/>
      <c r="L143" s="13"/>
      <c r="M143" s="108"/>
    </row>
    <row r="144" spans="2:13" ht="15">
      <c r="B144" s="12"/>
      <c r="C144" s="13"/>
      <c r="D144" s="13"/>
      <c r="E144" s="108"/>
      <c r="F144" s="222"/>
      <c r="G144" s="13"/>
      <c r="H144" s="13"/>
      <c r="I144" s="108"/>
      <c r="J144" s="222"/>
      <c r="K144" s="13"/>
      <c r="L144" s="13"/>
      <c r="M144" s="108"/>
    </row>
    <row r="145" spans="2:13" ht="15">
      <c r="B145" s="12"/>
      <c r="C145" s="13"/>
      <c r="D145" s="13"/>
      <c r="E145" s="108"/>
      <c r="F145" s="222"/>
      <c r="G145" s="13"/>
      <c r="H145" s="13"/>
      <c r="I145" s="108"/>
      <c r="J145" s="222"/>
      <c r="K145" s="13"/>
      <c r="L145" s="13"/>
      <c r="M145" s="108"/>
    </row>
    <row r="146" spans="2:13" ht="15">
      <c r="B146" s="12"/>
      <c r="C146" s="13"/>
      <c r="D146" s="13"/>
      <c r="E146" s="108"/>
      <c r="F146" s="222"/>
      <c r="G146" s="13"/>
      <c r="H146" s="13"/>
      <c r="I146" s="108"/>
      <c r="J146" s="222"/>
      <c r="K146" s="13"/>
      <c r="L146" s="13"/>
      <c r="M146" s="108"/>
    </row>
    <row r="147" spans="2:13" ht="15">
      <c r="B147" s="12"/>
      <c r="C147" s="13"/>
      <c r="D147" s="13"/>
      <c r="E147" s="108"/>
      <c r="F147" s="222"/>
      <c r="G147" s="13"/>
      <c r="H147" s="13"/>
      <c r="I147" s="108"/>
      <c r="J147" s="222"/>
      <c r="K147" s="13"/>
      <c r="L147" s="13"/>
      <c r="M147" s="108"/>
    </row>
    <row r="148" spans="2:13" ht="15">
      <c r="B148" s="12"/>
      <c r="C148" s="13"/>
      <c r="D148" s="13"/>
      <c r="E148" s="108"/>
      <c r="F148" s="222"/>
      <c r="G148" s="13"/>
      <c r="H148" s="13"/>
      <c r="I148" s="108"/>
      <c r="J148" s="222"/>
      <c r="K148" s="13"/>
      <c r="L148" s="13"/>
      <c r="M148" s="108"/>
    </row>
    <row r="149" spans="2:13" ht="15">
      <c r="B149" s="12"/>
      <c r="C149" s="13"/>
      <c r="D149" s="13"/>
      <c r="E149" s="108"/>
      <c r="F149" s="222"/>
      <c r="G149" s="13"/>
      <c r="H149" s="13"/>
      <c r="I149" s="108"/>
      <c r="J149" s="222"/>
      <c r="K149" s="13"/>
      <c r="L149" s="13"/>
      <c r="M149" s="108"/>
    </row>
    <row r="150" spans="2:13" ht="15.75" thickBot="1">
      <c r="B150" s="22"/>
      <c r="C150" s="20"/>
      <c r="D150" s="20"/>
      <c r="E150" s="111"/>
      <c r="F150" s="223"/>
      <c r="G150" s="20"/>
      <c r="H150" s="20"/>
      <c r="I150" s="111"/>
      <c r="J150" s="223"/>
      <c r="K150" s="20"/>
      <c r="L150" s="20"/>
      <c r="M150" s="111"/>
    </row>
    <row r="151" spans="2:13" ht="15.75" thickBot="1">
      <c r="B151" s="279" t="s">
        <v>79</v>
      </c>
      <c r="C151" s="280"/>
      <c r="D151" s="280"/>
      <c r="E151" s="281"/>
      <c r="F151" s="279" t="s">
        <v>80</v>
      </c>
      <c r="G151" s="280"/>
      <c r="H151" s="280"/>
      <c r="I151" s="281"/>
      <c r="J151" s="279" t="s">
        <v>81</v>
      </c>
      <c r="K151" s="280"/>
      <c r="L151" s="280"/>
      <c r="M151" s="281"/>
    </row>
    <row r="152" spans="2:13" ht="15">
      <c r="B152" s="23"/>
      <c r="C152" s="24"/>
      <c r="D152" s="24"/>
      <c r="E152" s="24"/>
      <c r="F152" s="23"/>
      <c r="G152" s="24"/>
      <c r="H152" s="24"/>
      <c r="I152" s="26"/>
      <c r="J152" s="23"/>
      <c r="K152" s="24"/>
      <c r="L152" s="24"/>
      <c r="M152" s="26"/>
    </row>
    <row r="153" spans="2:13" ht="15">
      <c r="B153" s="187" t="s">
        <v>13</v>
      </c>
      <c r="C153" s="2" t="s">
        <v>1</v>
      </c>
      <c r="D153" s="200">
        <v>0.8</v>
      </c>
      <c r="E153" s="114"/>
      <c r="F153" s="187" t="s">
        <v>13</v>
      </c>
      <c r="G153" s="2" t="s">
        <v>1</v>
      </c>
      <c r="H153" s="200">
        <v>0.8</v>
      </c>
      <c r="I153" s="114"/>
      <c r="J153" s="187" t="s">
        <v>13</v>
      </c>
      <c r="K153" s="2" t="s">
        <v>1</v>
      </c>
      <c r="L153" s="200">
        <v>0.8</v>
      </c>
      <c r="M153" s="118"/>
    </row>
    <row r="154" spans="2:13" ht="15">
      <c r="B154" s="129" t="s">
        <v>14</v>
      </c>
      <c r="C154" s="2" t="s">
        <v>1</v>
      </c>
      <c r="D154" s="184">
        <f>SIN(ACOS(D153))</f>
        <v>0.5999999999999999</v>
      </c>
      <c r="E154" s="114"/>
      <c r="F154" s="129" t="s">
        <v>14</v>
      </c>
      <c r="G154" s="2" t="s">
        <v>1</v>
      </c>
      <c r="H154" s="184">
        <f>SIN(ACOS(H153))</f>
        <v>0.5999999999999999</v>
      </c>
      <c r="I154" s="114"/>
      <c r="J154" s="129" t="s">
        <v>14</v>
      </c>
      <c r="K154" s="2" t="s">
        <v>1</v>
      </c>
      <c r="L154" s="184">
        <f>SIN(ACOS(L153))</f>
        <v>0.5999999999999999</v>
      </c>
      <c r="M154" s="118"/>
    </row>
    <row r="155" spans="2:13" ht="15">
      <c r="B155" s="129" t="s">
        <v>16</v>
      </c>
      <c r="C155" s="2" t="s">
        <v>1</v>
      </c>
      <c r="D155" s="184">
        <f>D154/D153</f>
        <v>0.7499999999999998</v>
      </c>
      <c r="E155" s="114"/>
      <c r="F155" s="129" t="s">
        <v>16</v>
      </c>
      <c r="G155" s="2" t="s">
        <v>1</v>
      </c>
      <c r="H155" s="184">
        <f>H154/H153</f>
        <v>0.7499999999999998</v>
      </c>
      <c r="I155" s="114"/>
      <c r="J155" s="129" t="s">
        <v>16</v>
      </c>
      <c r="K155" s="2" t="s">
        <v>1</v>
      </c>
      <c r="L155" s="184">
        <f>L154/L153</f>
        <v>0.7499999999999998</v>
      </c>
      <c r="M155" s="118"/>
    </row>
    <row r="156" spans="2:13" ht="15">
      <c r="B156" s="12"/>
      <c r="C156" s="13"/>
      <c r="D156" s="21"/>
      <c r="E156" s="13"/>
      <c r="F156" s="12"/>
      <c r="G156" s="13"/>
      <c r="H156" s="21"/>
      <c r="I156" s="13"/>
      <c r="J156" s="12"/>
      <c r="K156" s="13"/>
      <c r="L156" s="21"/>
      <c r="M156" s="18"/>
    </row>
    <row r="157" spans="2:13" ht="16.5">
      <c r="B157" s="129" t="s">
        <v>15</v>
      </c>
      <c r="C157" s="2" t="s">
        <v>1</v>
      </c>
      <c r="D157" s="184">
        <f>DEGREES(ACOS(D153))</f>
        <v>36.86989764584401</v>
      </c>
      <c r="E157" s="114" t="s">
        <v>63</v>
      </c>
      <c r="F157" s="129" t="s">
        <v>15</v>
      </c>
      <c r="G157" s="2" t="s">
        <v>1</v>
      </c>
      <c r="H157" s="184">
        <f>DEGREES(ACOS(H153))</f>
        <v>36.86989764584401</v>
      </c>
      <c r="I157" s="114" t="s">
        <v>63</v>
      </c>
      <c r="J157" s="129" t="s">
        <v>15</v>
      </c>
      <c r="K157" s="2" t="s">
        <v>1</v>
      </c>
      <c r="L157" s="184">
        <f>DEGREES(ACOS(L153))</f>
        <v>36.86989764584401</v>
      </c>
      <c r="M157" s="118" t="s">
        <v>63</v>
      </c>
    </row>
    <row r="158" spans="2:13" ht="15">
      <c r="B158" s="12"/>
      <c r="C158" s="13"/>
      <c r="D158" s="21"/>
      <c r="E158" s="13"/>
      <c r="F158" s="12"/>
      <c r="G158" s="13"/>
      <c r="H158" s="21"/>
      <c r="I158" s="13"/>
      <c r="J158" s="12"/>
      <c r="K158" s="13"/>
      <c r="L158" s="21"/>
      <c r="M158" s="18"/>
    </row>
    <row r="159" spans="2:13" ht="15">
      <c r="B159" s="129" t="s">
        <v>3</v>
      </c>
      <c r="C159" s="1" t="s">
        <v>1</v>
      </c>
      <c r="D159" s="184">
        <f>D163/D153</f>
        <v>0</v>
      </c>
      <c r="E159" s="114" t="s">
        <v>7</v>
      </c>
      <c r="F159" s="129" t="s">
        <v>3</v>
      </c>
      <c r="G159" s="1" t="s">
        <v>1</v>
      </c>
      <c r="H159" s="184">
        <f>H163/H153</f>
        <v>0</v>
      </c>
      <c r="I159" s="114" t="s">
        <v>7</v>
      </c>
      <c r="J159" s="129" t="s">
        <v>3</v>
      </c>
      <c r="K159" s="1" t="s">
        <v>1</v>
      </c>
      <c r="L159" s="184">
        <f>L163/L153</f>
        <v>0</v>
      </c>
      <c r="M159" s="118" t="s">
        <v>7</v>
      </c>
    </row>
    <row r="160" spans="2:13" ht="15">
      <c r="B160" s="129" t="s">
        <v>2</v>
      </c>
      <c r="C160" s="1" t="s">
        <v>1</v>
      </c>
      <c r="D160" s="201">
        <f>$D$17</f>
        <v>0.4</v>
      </c>
      <c r="E160" s="114" t="s">
        <v>6</v>
      </c>
      <c r="F160" s="129" t="s">
        <v>2</v>
      </c>
      <c r="G160" s="1" t="s">
        <v>1</v>
      </c>
      <c r="H160" s="201">
        <f>$D$17</f>
        <v>0.4</v>
      </c>
      <c r="I160" s="114" t="s">
        <v>6</v>
      </c>
      <c r="J160" s="129" t="s">
        <v>2</v>
      </c>
      <c r="K160" s="1" t="s">
        <v>1</v>
      </c>
      <c r="L160" s="201">
        <f>$D$17</f>
        <v>0.4</v>
      </c>
      <c r="M160" s="118" t="s">
        <v>6</v>
      </c>
    </row>
    <row r="161" spans="2:13" ht="15">
      <c r="B161" s="129" t="s">
        <v>4</v>
      </c>
      <c r="C161" s="1" t="s">
        <v>1</v>
      </c>
      <c r="D161" s="184">
        <f>D159/(D160*$D$40)</f>
        <v>0</v>
      </c>
      <c r="E161" s="114" t="s">
        <v>5</v>
      </c>
      <c r="F161" s="129" t="s">
        <v>4</v>
      </c>
      <c r="G161" s="1" t="s">
        <v>1</v>
      </c>
      <c r="H161" s="184">
        <f>H159/(H160*$D$40)</f>
        <v>0</v>
      </c>
      <c r="I161" s="114" t="s">
        <v>5</v>
      </c>
      <c r="J161" s="129" t="s">
        <v>4</v>
      </c>
      <c r="K161" s="1" t="s">
        <v>1</v>
      </c>
      <c r="L161" s="184">
        <f>L159/(L160*$D$40)</f>
        <v>0</v>
      </c>
      <c r="M161" s="118" t="s">
        <v>5</v>
      </c>
    </row>
    <row r="162" spans="2:13" ht="15">
      <c r="B162" s="12"/>
      <c r="C162" s="13"/>
      <c r="D162" s="21"/>
      <c r="E162" s="13"/>
      <c r="F162" s="12"/>
      <c r="G162" s="13"/>
      <c r="H162" s="21"/>
      <c r="I162" s="13"/>
      <c r="J162" s="12"/>
      <c r="K162" s="13"/>
      <c r="L162" s="21"/>
      <c r="M162" s="18"/>
    </row>
    <row r="163" spans="2:13" ht="15">
      <c r="B163" s="187" t="s">
        <v>9</v>
      </c>
      <c r="C163" s="1" t="s">
        <v>1</v>
      </c>
      <c r="D163" s="200">
        <v>0</v>
      </c>
      <c r="E163" s="114" t="s">
        <v>17</v>
      </c>
      <c r="F163" s="187" t="s">
        <v>9</v>
      </c>
      <c r="G163" s="1" t="s">
        <v>1</v>
      </c>
      <c r="H163" s="200">
        <v>0</v>
      </c>
      <c r="I163" s="114" t="s">
        <v>17</v>
      </c>
      <c r="J163" s="187" t="s">
        <v>9</v>
      </c>
      <c r="K163" s="1" t="s">
        <v>1</v>
      </c>
      <c r="L163" s="200">
        <v>0</v>
      </c>
      <c r="M163" s="118" t="s">
        <v>17</v>
      </c>
    </row>
    <row r="164" spans="2:13" ht="15">
      <c r="B164" s="129" t="s">
        <v>10</v>
      </c>
      <c r="C164" s="1" t="s">
        <v>1</v>
      </c>
      <c r="D164" s="184">
        <f>D159*D154</f>
        <v>0</v>
      </c>
      <c r="E164" s="114" t="s">
        <v>18</v>
      </c>
      <c r="F164" s="129" t="s">
        <v>10</v>
      </c>
      <c r="G164" s="1" t="s">
        <v>1</v>
      </c>
      <c r="H164" s="184">
        <f>H159*H154</f>
        <v>0</v>
      </c>
      <c r="I164" s="114" t="s">
        <v>18</v>
      </c>
      <c r="J164" s="129" t="s">
        <v>10</v>
      </c>
      <c r="K164" s="1" t="s">
        <v>1</v>
      </c>
      <c r="L164" s="184">
        <f>L159*L154</f>
        <v>0</v>
      </c>
      <c r="M164" s="118" t="s">
        <v>18</v>
      </c>
    </row>
    <row r="165" spans="2:13" ht="15">
      <c r="B165" s="187" t="s">
        <v>28</v>
      </c>
      <c r="C165" s="2" t="s">
        <v>1</v>
      </c>
      <c r="D165" s="200">
        <v>0</v>
      </c>
      <c r="E165" s="114" t="s">
        <v>18</v>
      </c>
      <c r="F165" s="187" t="s">
        <v>28</v>
      </c>
      <c r="G165" s="2" t="s">
        <v>1</v>
      </c>
      <c r="H165" s="200">
        <v>0</v>
      </c>
      <c r="I165" s="114" t="s">
        <v>18</v>
      </c>
      <c r="J165" s="187" t="s">
        <v>28</v>
      </c>
      <c r="K165" s="2" t="s">
        <v>1</v>
      </c>
      <c r="L165" s="200">
        <v>0</v>
      </c>
      <c r="M165" s="118" t="s">
        <v>18</v>
      </c>
    </row>
    <row r="166" spans="2:13" ht="15">
      <c r="B166" s="12"/>
      <c r="C166" s="13"/>
      <c r="D166" s="21"/>
      <c r="E166" s="13"/>
      <c r="F166" s="12"/>
      <c r="G166" s="13"/>
      <c r="H166" s="21"/>
      <c r="I166" s="13"/>
      <c r="J166" s="12"/>
      <c r="K166" s="13"/>
      <c r="L166" s="21"/>
      <c r="M166" s="18"/>
    </row>
    <row r="167" spans="2:13" ht="15">
      <c r="B167" s="187" t="s">
        <v>21</v>
      </c>
      <c r="C167" s="1" t="s">
        <v>1</v>
      </c>
      <c r="D167" s="200">
        <v>0</v>
      </c>
      <c r="E167" s="114"/>
      <c r="F167" s="187" t="s">
        <v>21</v>
      </c>
      <c r="G167" s="1" t="s">
        <v>1</v>
      </c>
      <c r="H167" s="200">
        <v>0</v>
      </c>
      <c r="I167" s="114"/>
      <c r="J167" s="187" t="s">
        <v>21</v>
      </c>
      <c r="K167" s="1" t="s">
        <v>1</v>
      </c>
      <c r="L167" s="200">
        <v>0</v>
      </c>
      <c r="M167" s="118"/>
    </row>
    <row r="168" spans="2:13" ht="15">
      <c r="B168" s="187" t="s">
        <v>25</v>
      </c>
      <c r="C168" s="1" t="s">
        <v>1</v>
      </c>
      <c r="D168" s="200">
        <v>0</v>
      </c>
      <c r="E168" s="114"/>
      <c r="F168" s="187" t="s">
        <v>25</v>
      </c>
      <c r="G168" s="1" t="s">
        <v>1</v>
      </c>
      <c r="H168" s="200">
        <v>0</v>
      </c>
      <c r="I168" s="114"/>
      <c r="J168" s="187" t="s">
        <v>25</v>
      </c>
      <c r="K168" s="1" t="s">
        <v>1</v>
      </c>
      <c r="L168" s="200">
        <v>0</v>
      </c>
      <c r="M168" s="118"/>
    </row>
    <row r="169" spans="2:13" ht="15">
      <c r="B169" s="129" t="s">
        <v>23</v>
      </c>
      <c r="C169" s="10" t="s">
        <v>1</v>
      </c>
      <c r="D169" s="184">
        <f>(1/(1+(((D167/100)*(D167/100)))))</f>
        <v>1</v>
      </c>
      <c r="E169" s="114"/>
      <c r="F169" s="129" t="s">
        <v>23</v>
      </c>
      <c r="G169" s="10" t="s">
        <v>1</v>
      </c>
      <c r="H169" s="184">
        <f>(1/(1+(((H167/100)*(H167/100)))))</f>
        <v>1</v>
      </c>
      <c r="I169" s="114"/>
      <c r="J169" s="129" t="s">
        <v>23</v>
      </c>
      <c r="K169" s="10" t="s">
        <v>1</v>
      </c>
      <c r="L169" s="184">
        <f>(1/(1+(((L167/100)*(L167/100)))))</f>
        <v>1</v>
      </c>
      <c r="M169" s="118"/>
    </row>
    <row r="170" spans="2:13" ht="15">
      <c r="B170" s="129" t="s">
        <v>22</v>
      </c>
      <c r="C170" s="1" t="s">
        <v>1</v>
      </c>
      <c r="D170" s="184">
        <f>D169*D153</f>
        <v>0.8</v>
      </c>
      <c r="E170" s="114"/>
      <c r="F170" s="129" t="s">
        <v>22</v>
      </c>
      <c r="G170" s="1" t="s">
        <v>1</v>
      </c>
      <c r="H170" s="184">
        <f>H169*H153</f>
        <v>0.8</v>
      </c>
      <c r="I170" s="114"/>
      <c r="J170" s="129" t="s">
        <v>22</v>
      </c>
      <c r="K170" s="1" t="s">
        <v>1</v>
      </c>
      <c r="L170" s="184">
        <f>L169*L153</f>
        <v>0.8</v>
      </c>
      <c r="M170" s="118"/>
    </row>
    <row r="171" spans="2:13" ht="15">
      <c r="B171" s="129" t="s">
        <v>24</v>
      </c>
      <c r="C171" s="11" t="s">
        <v>1</v>
      </c>
      <c r="D171" s="184">
        <f>D161*D167/100</f>
        <v>0</v>
      </c>
      <c r="E171" s="114" t="s">
        <v>5</v>
      </c>
      <c r="F171" s="129" t="s">
        <v>24</v>
      </c>
      <c r="G171" s="11" t="s">
        <v>1</v>
      </c>
      <c r="H171" s="184">
        <f>H161*H167/100</f>
        <v>0</v>
      </c>
      <c r="I171" s="114" t="s">
        <v>5</v>
      </c>
      <c r="J171" s="129" t="s">
        <v>24</v>
      </c>
      <c r="K171" s="11" t="s">
        <v>1</v>
      </c>
      <c r="L171" s="184">
        <f>L161*L167/100</f>
        <v>0</v>
      </c>
      <c r="M171" s="118" t="s">
        <v>5</v>
      </c>
    </row>
    <row r="172" spans="2:13" ht="15.75" thickBot="1">
      <c r="B172" s="130" t="s">
        <v>26</v>
      </c>
      <c r="C172" s="8" t="s">
        <v>1</v>
      </c>
      <c r="D172" s="185">
        <f>D160*D168/100*1000</f>
        <v>0</v>
      </c>
      <c r="E172" s="113" t="s">
        <v>27</v>
      </c>
      <c r="F172" s="130" t="s">
        <v>26</v>
      </c>
      <c r="G172" s="8" t="s">
        <v>1</v>
      </c>
      <c r="H172" s="185">
        <f>H160*H168/100*1000</f>
        <v>0</v>
      </c>
      <c r="I172" s="113" t="s">
        <v>27</v>
      </c>
      <c r="J172" s="130" t="s">
        <v>26</v>
      </c>
      <c r="K172" s="8" t="s">
        <v>1</v>
      </c>
      <c r="L172" s="185">
        <f>L160*L168/100*1000</f>
        <v>0</v>
      </c>
      <c r="M172" s="119" t="s">
        <v>27</v>
      </c>
    </row>
    <row r="173" ht="15.75" thickBot="1"/>
    <row r="174" spans="2:13" ht="15">
      <c r="B174" s="23"/>
      <c r="C174" s="24"/>
      <c r="D174" s="24"/>
      <c r="E174" s="107"/>
      <c r="F174" s="46"/>
      <c r="G174" s="24"/>
      <c r="H174" s="24"/>
      <c r="I174" s="107"/>
      <c r="J174" s="46"/>
      <c r="K174" s="24"/>
      <c r="L174" s="24"/>
      <c r="M174" s="107"/>
    </row>
    <row r="175" spans="2:13" ht="15">
      <c r="B175" s="12"/>
      <c r="C175" s="13"/>
      <c r="D175" s="13"/>
      <c r="E175" s="108"/>
      <c r="F175" s="222"/>
      <c r="G175" s="13"/>
      <c r="H175" s="13"/>
      <c r="I175" s="108"/>
      <c r="J175" s="222"/>
      <c r="K175" s="13"/>
      <c r="L175" s="13"/>
      <c r="M175" s="108"/>
    </row>
    <row r="176" spans="2:13" ht="15">
      <c r="B176" s="12"/>
      <c r="C176" s="13"/>
      <c r="D176" s="13"/>
      <c r="E176" s="108"/>
      <c r="F176" s="222"/>
      <c r="G176" s="13"/>
      <c r="H176" s="13"/>
      <c r="I176" s="108"/>
      <c r="J176" s="222"/>
      <c r="K176" s="13"/>
      <c r="L176" s="13"/>
      <c r="M176" s="108"/>
    </row>
    <row r="177" spans="2:13" ht="15">
      <c r="B177" s="12"/>
      <c r="C177" s="13"/>
      <c r="D177" s="13"/>
      <c r="E177" s="108"/>
      <c r="F177" s="222"/>
      <c r="G177" s="13"/>
      <c r="H177" s="13"/>
      <c r="I177" s="108"/>
      <c r="J177" s="222"/>
      <c r="K177" s="13"/>
      <c r="L177" s="13"/>
      <c r="M177" s="108"/>
    </row>
    <row r="178" spans="2:13" ht="15">
      <c r="B178" s="12"/>
      <c r="C178" s="13"/>
      <c r="D178" s="13"/>
      <c r="E178" s="108"/>
      <c r="F178" s="222"/>
      <c r="G178" s="13"/>
      <c r="H178" s="13"/>
      <c r="I178" s="108"/>
      <c r="J178" s="222"/>
      <c r="K178" s="13"/>
      <c r="L178" s="13"/>
      <c r="M178" s="108"/>
    </row>
    <row r="179" spans="2:13" ht="15">
      <c r="B179" s="12"/>
      <c r="C179" s="13"/>
      <c r="D179" s="13"/>
      <c r="E179" s="108"/>
      <c r="F179" s="222"/>
      <c r="G179" s="13"/>
      <c r="H179" s="13"/>
      <c r="I179" s="108"/>
      <c r="J179" s="222"/>
      <c r="K179" s="13"/>
      <c r="L179" s="13"/>
      <c r="M179" s="108"/>
    </row>
    <row r="180" spans="2:13" ht="15">
      <c r="B180" s="12"/>
      <c r="C180" s="13"/>
      <c r="D180" s="13"/>
      <c r="E180" s="108"/>
      <c r="F180" s="222"/>
      <c r="G180" s="13"/>
      <c r="H180" s="13"/>
      <c r="I180" s="108"/>
      <c r="J180" s="222"/>
      <c r="K180" s="13"/>
      <c r="L180" s="13"/>
      <c r="M180" s="108"/>
    </row>
    <row r="181" spans="2:13" ht="15.75" thickBot="1">
      <c r="B181" s="22"/>
      <c r="C181" s="20"/>
      <c r="D181" s="20"/>
      <c r="E181" s="111"/>
      <c r="F181" s="223"/>
      <c r="G181" s="20"/>
      <c r="H181" s="20"/>
      <c r="I181" s="111"/>
      <c r="J181" s="223"/>
      <c r="K181" s="20"/>
      <c r="L181" s="20"/>
      <c r="M181" s="111"/>
    </row>
    <row r="182" spans="2:13" ht="15.75" thickBot="1">
      <c r="B182" s="279" t="s">
        <v>82</v>
      </c>
      <c r="C182" s="280"/>
      <c r="D182" s="280"/>
      <c r="E182" s="281"/>
      <c r="F182" s="279" t="s">
        <v>83</v>
      </c>
      <c r="G182" s="280"/>
      <c r="H182" s="280"/>
      <c r="I182" s="281"/>
      <c r="J182" s="279" t="s">
        <v>84</v>
      </c>
      <c r="K182" s="280"/>
      <c r="L182" s="280"/>
      <c r="M182" s="281"/>
    </row>
    <row r="183" spans="2:13" ht="15">
      <c r="B183" s="23"/>
      <c r="C183" s="24"/>
      <c r="D183" s="24"/>
      <c r="E183" s="24"/>
      <c r="F183" s="23"/>
      <c r="G183" s="24"/>
      <c r="H183" s="24"/>
      <c r="I183" s="26"/>
      <c r="J183" s="23"/>
      <c r="K183" s="24"/>
      <c r="L183" s="24"/>
      <c r="M183" s="26"/>
    </row>
    <row r="184" spans="2:13" ht="15">
      <c r="B184" s="187" t="s">
        <v>13</v>
      </c>
      <c r="C184" s="2" t="s">
        <v>1</v>
      </c>
      <c r="D184" s="200">
        <v>0.8</v>
      </c>
      <c r="E184" s="114"/>
      <c r="F184" s="187" t="s">
        <v>13</v>
      </c>
      <c r="G184" s="2" t="s">
        <v>1</v>
      </c>
      <c r="H184" s="200">
        <v>0.8</v>
      </c>
      <c r="I184" s="114"/>
      <c r="J184" s="187" t="s">
        <v>13</v>
      </c>
      <c r="K184" s="2" t="s">
        <v>1</v>
      </c>
      <c r="L184" s="200">
        <v>0.8</v>
      </c>
      <c r="M184" s="118"/>
    </row>
    <row r="185" spans="2:13" ht="15">
      <c r="B185" s="129" t="s">
        <v>14</v>
      </c>
      <c r="C185" s="2" t="s">
        <v>1</v>
      </c>
      <c r="D185" s="184">
        <f>SIN(ACOS(D184))</f>
        <v>0.5999999999999999</v>
      </c>
      <c r="E185" s="114"/>
      <c r="F185" s="129" t="s">
        <v>14</v>
      </c>
      <c r="G185" s="2" t="s">
        <v>1</v>
      </c>
      <c r="H185" s="184">
        <f>SIN(ACOS(H184))</f>
        <v>0.5999999999999999</v>
      </c>
      <c r="I185" s="114"/>
      <c r="J185" s="129" t="s">
        <v>14</v>
      </c>
      <c r="K185" s="2" t="s">
        <v>1</v>
      </c>
      <c r="L185" s="184">
        <f>SIN(ACOS(L184))</f>
        <v>0.5999999999999999</v>
      </c>
      <c r="M185" s="118"/>
    </row>
    <row r="186" spans="2:13" ht="15">
      <c r="B186" s="129" t="s">
        <v>16</v>
      </c>
      <c r="C186" s="2" t="s">
        <v>1</v>
      </c>
      <c r="D186" s="184">
        <f>D185/D184</f>
        <v>0.7499999999999998</v>
      </c>
      <c r="E186" s="114"/>
      <c r="F186" s="129" t="s">
        <v>16</v>
      </c>
      <c r="G186" s="2" t="s">
        <v>1</v>
      </c>
      <c r="H186" s="184">
        <f>H185/H184</f>
        <v>0.7499999999999998</v>
      </c>
      <c r="I186" s="114"/>
      <c r="J186" s="129" t="s">
        <v>16</v>
      </c>
      <c r="K186" s="2" t="s">
        <v>1</v>
      </c>
      <c r="L186" s="184">
        <f>L185/L184</f>
        <v>0.7499999999999998</v>
      </c>
      <c r="M186" s="118"/>
    </row>
    <row r="187" spans="2:13" ht="15">
      <c r="B187" s="12"/>
      <c r="C187" s="13"/>
      <c r="D187" s="21"/>
      <c r="E187" s="13"/>
      <c r="F187" s="12"/>
      <c r="G187" s="13"/>
      <c r="H187" s="21"/>
      <c r="I187" s="13"/>
      <c r="J187" s="12"/>
      <c r="K187" s="13"/>
      <c r="L187" s="21"/>
      <c r="M187" s="18"/>
    </row>
    <row r="188" spans="2:13" ht="16.5">
      <c r="B188" s="129" t="s">
        <v>15</v>
      </c>
      <c r="C188" s="2" t="s">
        <v>1</v>
      </c>
      <c r="D188" s="184">
        <f>DEGREES(ACOS(D184))</f>
        <v>36.86989764584401</v>
      </c>
      <c r="E188" s="114" t="s">
        <v>63</v>
      </c>
      <c r="F188" s="129" t="s">
        <v>15</v>
      </c>
      <c r="G188" s="2" t="s">
        <v>1</v>
      </c>
      <c r="H188" s="184">
        <f>DEGREES(ACOS(H184))</f>
        <v>36.86989764584401</v>
      </c>
      <c r="I188" s="114" t="s">
        <v>63</v>
      </c>
      <c r="J188" s="129" t="s">
        <v>15</v>
      </c>
      <c r="K188" s="2" t="s">
        <v>1</v>
      </c>
      <c r="L188" s="184">
        <f>DEGREES(ACOS(L184))</f>
        <v>36.86989764584401</v>
      </c>
      <c r="M188" s="118" t="s">
        <v>63</v>
      </c>
    </row>
    <row r="189" spans="2:13" ht="15">
      <c r="B189" s="12"/>
      <c r="C189" s="13"/>
      <c r="D189" s="21"/>
      <c r="E189" s="13"/>
      <c r="F189" s="12"/>
      <c r="G189" s="13"/>
      <c r="H189" s="21"/>
      <c r="I189" s="13"/>
      <c r="J189" s="12"/>
      <c r="K189" s="13"/>
      <c r="L189" s="21"/>
      <c r="M189" s="18"/>
    </row>
    <row r="190" spans="2:13" ht="15">
      <c r="B190" s="129" t="s">
        <v>3</v>
      </c>
      <c r="C190" s="1" t="s">
        <v>1</v>
      </c>
      <c r="D190" s="184">
        <f>D194/D184</f>
        <v>0</v>
      </c>
      <c r="E190" s="114" t="s">
        <v>7</v>
      </c>
      <c r="F190" s="129" t="s">
        <v>3</v>
      </c>
      <c r="G190" s="1" t="s">
        <v>1</v>
      </c>
      <c r="H190" s="184">
        <f>H194/H184</f>
        <v>0</v>
      </c>
      <c r="I190" s="114" t="s">
        <v>7</v>
      </c>
      <c r="J190" s="129" t="s">
        <v>3</v>
      </c>
      <c r="K190" s="1" t="s">
        <v>1</v>
      </c>
      <c r="L190" s="184">
        <f>L194/L184</f>
        <v>0</v>
      </c>
      <c r="M190" s="118" t="s">
        <v>7</v>
      </c>
    </row>
    <row r="191" spans="2:13" ht="15">
      <c r="B191" s="129" t="s">
        <v>2</v>
      </c>
      <c r="C191" s="1" t="s">
        <v>1</v>
      </c>
      <c r="D191" s="201">
        <f>$D$17</f>
        <v>0.4</v>
      </c>
      <c r="E191" s="114" t="s">
        <v>6</v>
      </c>
      <c r="F191" s="129" t="s">
        <v>2</v>
      </c>
      <c r="G191" s="1" t="s">
        <v>1</v>
      </c>
      <c r="H191" s="201">
        <f>$D$17</f>
        <v>0.4</v>
      </c>
      <c r="I191" s="114" t="s">
        <v>6</v>
      </c>
      <c r="J191" s="129" t="s">
        <v>2</v>
      </c>
      <c r="K191" s="1" t="s">
        <v>1</v>
      </c>
      <c r="L191" s="201">
        <f>$D$17</f>
        <v>0.4</v>
      </c>
      <c r="M191" s="118" t="s">
        <v>6</v>
      </c>
    </row>
    <row r="192" spans="2:13" ht="15">
      <c r="B192" s="129" t="s">
        <v>4</v>
      </c>
      <c r="C192" s="1" t="s">
        <v>1</v>
      </c>
      <c r="D192" s="184">
        <f>D190/(D191*$D$40)</f>
        <v>0</v>
      </c>
      <c r="E192" s="114" t="s">
        <v>5</v>
      </c>
      <c r="F192" s="129" t="s">
        <v>4</v>
      </c>
      <c r="G192" s="1" t="s">
        <v>1</v>
      </c>
      <c r="H192" s="184">
        <f>H190/(H191*$D$40)</f>
        <v>0</v>
      </c>
      <c r="I192" s="114" t="s">
        <v>5</v>
      </c>
      <c r="J192" s="129" t="s">
        <v>4</v>
      </c>
      <c r="K192" s="1" t="s">
        <v>1</v>
      </c>
      <c r="L192" s="184">
        <f>L190/(L191*$D$40)</f>
        <v>0</v>
      </c>
      <c r="M192" s="118" t="s">
        <v>5</v>
      </c>
    </row>
    <row r="193" spans="2:13" ht="15">
      <c r="B193" s="12"/>
      <c r="C193" s="13"/>
      <c r="D193" s="21"/>
      <c r="E193" s="13"/>
      <c r="F193" s="12"/>
      <c r="G193" s="13"/>
      <c r="H193" s="21"/>
      <c r="I193" s="13"/>
      <c r="J193" s="12"/>
      <c r="K193" s="13"/>
      <c r="L193" s="21"/>
      <c r="M193" s="18"/>
    </row>
    <row r="194" spans="2:13" ht="15">
      <c r="B194" s="187" t="s">
        <v>9</v>
      </c>
      <c r="C194" s="1" t="s">
        <v>1</v>
      </c>
      <c r="D194" s="200">
        <v>0</v>
      </c>
      <c r="E194" s="114" t="s">
        <v>17</v>
      </c>
      <c r="F194" s="187" t="s">
        <v>9</v>
      </c>
      <c r="G194" s="1" t="s">
        <v>1</v>
      </c>
      <c r="H194" s="200">
        <v>0</v>
      </c>
      <c r="I194" s="114" t="s">
        <v>17</v>
      </c>
      <c r="J194" s="187" t="s">
        <v>9</v>
      </c>
      <c r="K194" s="1" t="s">
        <v>1</v>
      </c>
      <c r="L194" s="200">
        <v>0</v>
      </c>
      <c r="M194" s="118" t="s">
        <v>17</v>
      </c>
    </row>
    <row r="195" spans="2:13" ht="15">
      <c r="B195" s="129" t="s">
        <v>10</v>
      </c>
      <c r="C195" s="1" t="s">
        <v>1</v>
      </c>
      <c r="D195" s="184">
        <f>D190*D185</f>
        <v>0</v>
      </c>
      <c r="E195" s="114" t="s">
        <v>18</v>
      </c>
      <c r="F195" s="129" t="s">
        <v>10</v>
      </c>
      <c r="G195" s="1" t="s">
        <v>1</v>
      </c>
      <c r="H195" s="184">
        <f>H190*H185</f>
        <v>0</v>
      </c>
      <c r="I195" s="114" t="s">
        <v>18</v>
      </c>
      <c r="J195" s="129" t="s">
        <v>10</v>
      </c>
      <c r="K195" s="1" t="s">
        <v>1</v>
      </c>
      <c r="L195" s="184">
        <f>L190*L185</f>
        <v>0</v>
      </c>
      <c r="M195" s="118" t="s">
        <v>18</v>
      </c>
    </row>
    <row r="196" spans="2:13" ht="15">
      <c r="B196" s="187" t="s">
        <v>28</v>
      </c>
      <c r="C196" s="2" t="s">
        <v>1</v>
      </c>
      <c r="D196" s="200">
        <v>0</v>
      </c>
      <c r="E196" s="114" t="s">
        <v>18</v>
      </c>
      <c r="F196" s="187" t="s">
        <v>28</v>
      </c>
      <c r="G196" s="2" t="s">
        <v>1</v>
      </c>
      <c r="H196" s="200">
        <v>0</v>
      </c>
      <c r="I196" s="114" t="s">
        <v>18</v>
      </c>
      <c r="J196" s="187" t="s">
        <v>28</v>
      </c>
      <c r="K196" s="2" t="s">
        <v>1</v>
      </c>
      <c r="L196" s="200">
        <v>0</v>
      </c>
      <c r="M196" s="118" t="s">
        <v>18</v>
      </c>
    </row>
    <row r="197" spans="2:13" ht="15">
      <c r="B197" s="12"/>
      <c r="C197" s="13"/>
      <c r="D197" s="21"/>
      <c r="E197" s="13"/>
      <c r="F197" s="12"/>
      <c r="G197" s="13"/>
      <c r="H197" s="21"/>
      <c r="I197" s="13"/>
      <c r="J197" s="12"/>
      <c r="K197" s="13"/>
      <c r="L197" s="21"/>
      <c r="M197" s="18"/>
    </row>
    <row r="198" spans="2:13" ht="15">
      <c r="B198" s="187" t="s">
        <v>21</v>
      </c>
      <c r="C198" s="1" t="s">
        <v>1</v>
      </c>
      <c r="D198" s="200">
        <v>0</v>
      </c>
      <c r="E198" s="114"/>
      <c r="F198" s="187" t="s">
        <v>21</v>
      </c>
      <c r="G198" s="1" t="s">
        <v>1</v>
      </c>
      <c r="H198" s="200">
        <v>0</v>
      </c>
      <c r="I198" s="114"/>
      <c r="J198" s="187" t="s">
        <v>21</v>
      </c>
      <c r="K198" s="1" t="s">
        <v>1</v>
      </c>
      <c r="L198" s="200">
        <v>0</v>
      </c>
      <c r="M198" s="118"/>
    </row>
    <row r="199" spans="2:13" ht="15">
      <c r="B199" s="187" t="s">
        <v>25</v>
      </c>
      <c r="C199" s="1" t="s">
        <v>1</v>
      </c>
      <c r="D199" s="200">
        <v>0</v>
      </c>
      <c r="E199" s="114"/>
      <c r="F199" s="187" t="s">
        <v>25</v>
      </c>
      <c r="G199" s="1" t="s">
        <v>1</v>
      </c>
      <c r="H199" s="200">
        <v>0</v>
      </c>
      <c r="I199" s="114"/>
      <c r="J199" s="187" t="s">
        <v>25</v>
      </c>
      <c r="K199" s="1" t="s">
        <v>1</v>
      </c>
      <c r="L199" s="200">
        <v>0</v>
      </c>
      <c r="M199" s="118"/>
    </row>
    <row r="200" spans="2:13" ht="15">
      <c r="B200" s="129" t="s">
        <v>23</v>
      </c>
      <c r="C200" s="10" t="s">
        <v>1</v>
      </c>
      <c r="D200" s="184">
        <f>(1/(1+(((D198/100)*(D198/100)))))</f>
        <v>1</v>
      </c>
      <c r="E200" s="114"/>
      <c r="F200" s="129" t="s">
        <v>23</v>
      </c>
      <c r="G200" s="10" t="s">
        <v>1</v>
      </c>
      <c r="H200" s="184">
        <f>(1/(1+(((H198/100)*(H198/100)))))</f>
        <v>1</v>
      </c>
      <c r="I200" s="114"/>
      <c r="J200" s="129" t="s">
        <v>23</v>
      </c>
      <c r="K200" s="10" t="s">
        <v>1</v>
      </c>
      <c r="L200" s="184">
        <f>(1/(1+(((L198/100)*(L198/100)))))</f>
        <v>1</v>
      </c>
      <c r="M200" s="118"/>
    </row>
    <row r="201" spans="2:13" ht="15">
      <c r="B201" s="129" t="s">
        <v>22</v>
      </c>
      <c r="C201" s="1" t="s">
        <v>1</v>
      </c>
      <c r="D201" s="184">
        <f>D200*D184</f>
        <v>0.8</v>
      </c>
      <c r="E201" s="114"/>
      <c r="F201" s="129" t="s">
        <v>22</v>
      </c>
      <c r="G201" s="1" t="s">
        <v>1</v>
      </c>
      <c r="H201" s="184">
        <f>H200*H184</f>
        <v>0.8</v>
      </c>
      <c r="I201" s="114"/>
      <c r="J201" s="129" t="s">
        <v>22</v>
      </c>
      <c r="K201" s="1" t="s">
        <v>1</v>
      </c>
      <c r="L201" s="184">
        <f>L200*L184</f>
        <v>0.8</v>
      </c>
      <c r="M201" s="118"/>
    </row>
    <row r="202" spans="2:13" ht="15">
      <c r="B202" s="129" t="s">
        <v>24</v>
      </c>
      <c r="C202" s="11" t="s">
        <v>1</v>
      </c>
      <c r="D202" s="184">
        <f>D192*D198/100</f>
        <v>0</v>
      </c>
      <c r="E202" s="114" t="s">
        <v>5</v>
      </c>
      <c r="F202" s="129" t="s">
        <v>24</v>
      </c>
      <c r="G202" s="11" t="s">
        <v>1</v>
      </c>
      <c r="H202" s="184">
        <f>H192*H198/100</f>
        <v>0</v>
      </c>
      <c r="I202" s="114" t="s">
        <v>5</v>
      </c>
      <c r="J202" s="129" t="s">
        <v>24</v>
      </c>
      <c r="K202" s="11" t="s">
        <v>1</v>
      </c>
      <c r="L202" s="184">
        <f>L192*L198/100</f>
        <v>0</v>
      </c>
      <c r="M202" s="118" t="s">
        <v>5</v>
      </c>
    </row>
    <row r="203" spans="2:13" ht="15.75" thickBot="1">
      <c r="B203" s="130" t="s">
        <v>26</v>
      </c>
      <c r="C203" s="8" t="s">
        <v>1</v>
      </c>
      <c r="D203" s="185">
        <f>D191*D199/100*1000</f>
        <v>0</v>
      </c>
      <c r="E203" s="113" t="s">
        <v>27</v>
      </c>
      <c r="F203" s="130" t="s">
        <v>26</v>
      </c>
      <c r="G203" s="8" t="s">
        <v>1</v>
      </c>
      <c r="H203" s="185">
        <f>H191*H199/100*1000</f>
        <v>0</v>
      </c>
      <c r="I203" s="113" t="s">
        <v>27</v>
      </c>
      <c r="J203" s="130" t="s">
        <v>26</v>
      </c>
      <c r="K203" s="8" t="s">
        <v>1</v>
      </c>
      <c r="L203" s="185">
        <f>L191*L199/100*1000</f>
        <v>0</v>
      </c>
      <c r="M203" s="119" t="s">
        <v>27</v>
      </c>
    </row>
    <row r="204" ht="15.75" thickBot="1"/>
    <row r="205" spans="2:13" ht="15">
      <c r="B205" s="23"/>
      <c r="C205" s="24"/>
      <c r="D205" s="24"/>
      <c r="E205" s="107"/>
      <c r="F205" s="46"/>
      <c r="G205" s="24"/>
      <c r="H205" s="24"/>
      <c r="I205" s="107"/>
      <c r="J205" s="46"/>
      <c r="K205" s="24"/>
      <c r="L205" s="24"/>
      <c r="M205" s="107"/>
    </row>
    <row r="206" spans="2:13" ht="15">
      <c r="B206" s="12"/>
      <c r="C206" s="13"/>
      <c r="D206" s="13"/>
      <c r="E206" s="108"/>
      <c r="F206" s="222"/>
      <c r="G206" s="13"/>
      <c r="H206" s="13"/>
      <c r="I206" s="108"/>
      <c r="J206" s="222"/>
      <c r="K206" s="13"/>
      <c r="L206" s="13"/>
      <c r="M206" s="108"/>
    </row>
    <row r="207" spans="2:13" ht="15">
      <c r="B207" s="12"/>
      <c r="C207" s="13"/>
      <c r="D207" s="13"/>
      <c r="E207" s="108"/>
      <c r="F207" s="222"/>
      <c r="G207" s="13"/>
      <c r="H207" s="13"/>
      <c r="I207" s="108"/>
      <c r="J207" s="222"/>
      <c r="K207" s="13"/>
      <c r="L207" s="13"/>
      <c r="M207" s="108"/>
    </row>
    <row r="208" spans="2:13" ht="15">
      <c r="B208" s="12"/>
      <c r="C208" s="13"/>
      <c r="D208" s="13"/>
      <c r="E208" s="108"/>
      <c r="F208" s="222"/>
      <c r="G208" s="13"/>
      <c r="H208" s="13"/>
      <c r="I208" s="108"/>
      <c r="J208" s="222"/>
      <c r="K208" s="13"/>
      <c r="L208" s="13"/>
      <c r="M208" s="108"/>
    </row>
    <row r="209" spans="2:13" ht="15">
      <c r="B209" s="12"/>
      <c r="C209" s="13"/>
      <c r="D209" s="13"/>
      <c r="E209" s="108"/>
      <c r="F209" s="222"/>
      <c r="G209" s="13"/>
      <c r="H209" s="13"/>
      <c r="I209" s="108"/>
      <c r="J209" s="222"/>
      <c r="K209" s="13"/>
      <c r="L209" s="13"/>
      <c r="M209" s="108"/>
    </row>
    <row r="210" spans="2:13" ht="15">
      <c r="B210" s="12"/>
      <c r="C210" s="13"/>
      <c r="D210" s="13"/>
      <c r="E210" s="108"/>
      <c r="F210" s="222"/>
      <c r="G210" s="13"/>
      <c r="H210" s="13"/>
      <c r="I210" s="108"/>
      <c r="J210" s="222"/>
      <c r="K210" s="13"/>
      <c r="L210" s="13"/>
      <c r="M210" s="108"/>
    </row>
    <row r="211" spans="2:13" ht="15">
      <c r="B211" s="12"/>
      <c r="C211" s="13"/>
      <c r="D211" s="13"/>
      <c r="E211" s="108"/>
      <c r="F211" s="222"/>
      <c r="G211" s="13"/>
      <c r="H211" s="13"/>
      <c r="I211" s="108"/>
      <c r="J211" s="222"/>
      <c r="K211" s="13"/>
      <c r="L211" s="13"/>
      <c r="M211" s="108"/>
    </row>
    <row r="212" spans="2:13" ht="15">
      <c r="B212" s="12"/>
      <c r="C212" s="13"/>
      <c r="D212" s="13"/>
      <c r="E212" s="108"/>
      <c r="F212" s="222"/>
      <c r="G212" s="13"/>
      <c r="H212" s="13"/>
      <c r="I212" s="108"/>
      <c r="J212" s="222"/>
      <c r="K212" s="13"/>
      <c r="L212" s="13"/>
      <c r="M212" s="108"/>
    </row>
    <row r="213" spans="2:13" ht="15.75" thickBot="1">
      <c r="B213" s="22"/>
      <c r="C213" s="20"/>
      <c r="D213" s="20"/>
      <c r="E213" s="111"/>
      <c r="F213" s="223"/>
      <c r="G213" s="20"/>
      <c r="H213" s="20"/>
      <c r="I213" s="111"/>
      <c r="J213" s="223"/>
      <c r="K213" s="20"/>
      <c r="L213" s="20"/>
      <c r="M213" s="111"/>
    </row>
    <row r="214" spans="2:13" ht="15.75" thickBot="1">
      <c r="B214" s="279" t="s">
        <v>87</v>
      </c>
      <c r="C214" s="280"/>
      <c r="D214" s="280"/>
      <c r="E214" s="281"/>
      <c r="F214" s="279" t="s">
        <v>88</v>
      </c>
      <c r="G214" s="280"/>
      <c r="H214" s="280"/>
      <c r="I214" s="281"/>
      <c r="J214" s="279" t="s">
        <v>86</v>
      </c>
      <c r="K214" s="280"/>
      <c r="L214" s="280"/>
      <c r="M214" s="281"/>
    </row>
    <row r="215" spans="2:13" ht="15">
      <c r="B215" s="23"/>
      <c r="C215" s="24"/>
      <c r="D215" s="24"/>
      <c r="E215" s="24"/>
      <c r="F215" s="23"/>
      <c r="G215" s="24"/>
      <c r="H215" s="24"/>
      <c r="I215" s="26"/>
      <c r="J215" s="23"/>
      <c r="K215" s="24"/>
      <c r="L215" s="24"/>
      <c r="M215" s="26"/>
    </row>
    <row r="216" spans="2:13" ht="15">
      <c r="B216" s="187" t="s">
        <v>13</v>
      </c>
      <c r="C216" s="2" t="s">
        <v>1</v>
      </c>
      <c r="D216" s="200">
        <v>0.8</v>
      </c>
      <c r="E216" s="114"/>
      <c r="F216" s="187" t="s">
        <v>13</v>
      </c>
      <c r="G216" s="2" t="s">
        <v>1</v>
      </c>
      <c r="H216" s="200">
        <v>0.8</v>
      </c>
      <c r="I216" s="114"/>
      <c r="J216" s="187" t="s">
        <v>13</v>
      </c>
      <c r="K216" s="2" t="s">
        <v>1</v>
      </c>
      <c r="L216" s="200">
        <v>0.8</v>
      </c>
      <c r="M216" s="118"/>
    </row>
    <row r="217" spans="2:13" ht="15">
      <c r="B217" s="129" t="s">
        <v>14</v>
      </c>
      <c r="C217" s="2" t="s">
        <v>1</v>
      </c>
      <c r="D217" s="184">
        <f>SIN(ACOS(D216))</f>
        <v>0.5999999999999999</v>
      </c>
      <c r="E217" s="114"/>
      <c r="F217" s="129" t="s">
        <v>14</v>
      </c>
      <c r="G217" s="2" t="s">
        <v>1</v>
      </c>
      <c r="H217" s="184">
        <f>SIN(ACOS(H216))</f>
        <v>0.5999999999999999</v>
      </c>
      <c r="I217" s="114"/>
      <c r="J217" s="129" t="s">
        <v>14</v>
      </c>
      <c r="K217" s="2" t="s">
        <v>1</v>
      </c>
      <c r="L217" s="184">
        <f>SIN(ACOS(L216))</f>
        <v>0.5999999999999999</v>
      </c>
      <c r="M217" s="118"/>
    </row>
    <row r="218" spans="2:13" ht="15">
      <c r="B218" s="129" t="s">
        <v>16</v>
      </c>
      <c r="C218" s="2" t="s">
        <v>1</v>
      </c>
      <c r="D218" s="184">
        <f>D217/D216</f>
        <v>0.7499999999999998</v>
      </c>
      <c r="E218" s="114"/>
      <c r="F218" s="129" t="s">
        <v>16</v>
      </c>
      <c r="G218" s="2" t="s">
        <v>1</v>
      </c>
      <c r="H218" s="184">
        <f>H217/H216</f>
        <v>0.7499999999999998</v>
      </c>
      <c r="I218" s="114"/>
      <c r="J218" s="129" t="s">
        <v>16</v>
      </c>
      <c r="K218" s="2" t="s">
        <v>1</v>
      </c>
      <c r="L218" s="184">
        <f>L217/L216</f>
        <v>0.7499999999999998</v>
      </c>
      <c r="M218" s="118"/>
    </row>
    <row r="219" spans="2:13" ht="15">
      <c r="B219" s="12"/>
      <c r="C219" s="13"/>
      <c r="D219" s="21"/>
      <c r="E219" s="13"/>
      <c r="F219" s="12"/>
      <c r="G219" s="13"/>
      <c r="H219" s="21"/>
      <c r="I219" s="13"/>
      <c r="J219" s="12"/>
      <c r="K219" s="13"/>
      <c r="L219" s="21"/>
      <c r="M219" s="18"/>
    </row>
    <row r="220" spans="2:13" ht="16.5">
      <c r="B220" s="129" t="s">
        <v>15</v>
      </c>
      <c r="C220" s="2" t="s">
        <v>1</v>
      </c>
      <c r="D220" s="184">
        <f>DEGREES(ACOS(D216))</f>
        <v>36.86989764584401</v>
      </c>
      <c r="E220" s="114" t="s">
        <v>63</v>
      </c>
      <c r="F220" s="129" t="s">
        <v>15</v>
      </c>
      <c r="G220" s="2" t="s">
        <v>1</v>
      </c>
      <c r="H220" s="184">
        <f>DEGREES(ACOS(H216))</f>
        <v>36.86989764584401</v>
      </c>
      <c r="I220" s="114" t="s">
        <v>63</v>
      </c>
      <c r="J220" s="129" t="s">
        <v>15</v>
      </c>
      <c r="K220" s="2" t="s">
        <v>1</v>
      </c>
      <c r="L220" s="184">
        <f>DEGREES(ACOS(L216))</f>
        <v>36.86989764584401</v>
      </c>
      <c r="M220" s="118" t="s">
        <v>63</v>
      </c>
    </row>
    <row r="221" spans="2:13" ht="15">
      <c r="B221" s="12"/>
      <c r="C221" s="13"/>
      <c r="D221" s="21"/>
      <c r="E221" s="13"/>
      <c r="F221" s="12"/>
      <c r="G221" s="13"/>
      <c r="H221" s="21"/>
      <c r="I221" s="13"/>
      <c r="J221" s="12"/>
      <c r="K221" s="13"/>
      <c r="L221" s="21"/>
      <c r="M221" s="18"/>
    </row>
    <row r="222" spans="2:13" ht="15">
      <c r="B222" s="129" t="s">
        <v>3</v>
      </c>
      <c r="C222" s="1" t="s">
        <v>1</v>
      </c>
      <c r="D222" s="184">
        <f>D226/D216</f>
        <v>0</v>
      </c>
      <c r="E222" s="114" t="s">
        <v>7</v>
      </c>
      <c r="F222" s="129" t="s">
        <v>3</v>
      </c>
      <c r="G222" s="1" t="s">
        <v>1</v>
      </c>
      <c r="H222" s="184">
        <f>H226/H216</f>
        <v>0</v>
      </c>
      <c r="I222" s="114" t="s">
        <v>7</v>
      </c>
      <c r="J222" s="129" t="s">
        <v>3</v>
      </c>
      <c r="K222" s="1" t="s">
        <v>1</v>
      </c>
      <c r="L222" s="184">
        <f>L226/L216</f>
        <v>0</v>
      </c>
      <c r="M222" s="118" t="s">
        <v>7</v>
      </c>
    </row>
    <row r="223" spans="2:13" ht="15">
      <c r="B223" s="129" t="s">
        <v>2</v>
      </c>
      <c r="C223" s="1" t="s">
        <v>1</v>
      </c>
      <c r="D223" s="201">
        <f>$D$17</f>
        <v>0.4</v>
      </c>
      <c r="E223" s="114" t="s">
        <v>6</v>
      </c>
      <c r="F223" s="129" t="s">
        <v>2</v>
      </c>
      <c r="G223" s="1" t="s">
        <v>1</v>
      </c>
      <c r="H223" s="201">
        <f>$D$17</f>
        <v>0.4</v>
      </c>
      <c r="I223" s="114" t="s">
        <v>6</v>
      </c>
      <c r="J223" s="129" t="s">
        <v>2</v>
      </c>
      <c r="K223" s="1" t="s">
        <v>1</v>
      </c>
      <c r="L223" s="201">
        <f>$D$17</f>
        <v>0.4</v>
      </c>
      <c r="M223" s="118" t="s">
        <v>6</v>
      </c>
    </row>
    <row r="224" spans="2:13" ht="15">
      <c r="B224" s="129" t="s">
        <v>4</v>
      </c>
      <c r="C224" s="1" t="s">
        <v>1</v>
      </c>
      <c r="D224" s="184">
        <f>D222/(D223*$D$40)</f>
        <v>0</v>
      </c>
      <c r="E224" s="114" t="s">
        <v>5</v>
      </c>
      <c r="F224" s="129" t="s">
        <v>4</v>
      </c>
      <c r="G224" s="1" t="s">
        <v>1</v>
      </c>
      <c r="H224" s="184">
        <f>H222/(H223*$D$40)</f>
        <v>0</v>
      </c>
      <c r="I224" s="114" t="s">
        <v>5</v>
      </c>
      <c r="J224" s="129" t="s">
        <v>4</v>
      </c>
      <c r="K224" s="1" t="s">
        <v>1</v>
      </c>
      <c r="L224" s="184">
        <f>L222/(L223*$D$40)</f>
        <v>0</v>
      </c>
      <c r="M224" s="118" t="s">
        <v>5</v>
      </c>
    </row>
    <row r="225" spans="2:13" ht="15">
      <c r="B225" s="12"/>
      <c r="C225" s="13"/>
      <c r="D225" s="21"/>
      <c r="E225" s="13"/>
      <c r="F225" s="12"/>
      <c r="G225" s="13"/>
      <c r="H225" s="21"/>
      <c r="I225" s="13"/>
      <c r="J225" s="12"/>
      <c r="K225" s="13"/>
      <c r="L225" s="21"/>
      <c r="M225" s="18"/>
    </row>
    <row r="226" spans="2:13" ht="15">
      <c r="B226" s="187" t="s">
        <v>9</v>
      </c>
      <c r="C226" s="1" t="s">
        <v>1</v>
      </c>
      <c r="D226" s="200">
        <v>0</v>
      </c>
      <c r="E226" s="114" t="s">
        <v>17</v>
      </c>
      <c r="F226" s="187" t="s">
        <v>9</v>
      </c>
      <c r="G226" s="1" t="s">
        <v>1</v>
      </c>
      <c r="H226" s="200">
        <v>0</v>
      </c>
      <c r="I226" s="114" t="s">
        <v>17</v>
      </c>
      <c r="J226" s="187" t="s">
        <v>9</v>
      </c>
      <c r="K226" s="1" t="s">
        <v>1</v>
      </c>
      <c r="L226" s="200">
        <v>0</v>
      </c>
      <c r="M226" s="118" t="s">
        <v>17</v>
      </c>
    </row>
    <row r="227" spans="2:13" ht="15">
      <c r="B227" s="129" t="s">
        <v>10</v>
      </c>
      <c r="C227" s="1" t="s">
        <v>1</v>
      </c>
      <c r="D227" s="184">
        <f>D222*D217</f>
        <v>0</v>
      </c>
      <c r="E227" s="114" t="s">
        <v>18</v>
      </c>
      <c r="F227" s="129" t="s">
        <v>10</v>
      </c>
      <c r="G227" s="1" t="s">
        <v>1</v>
      </c>
      <c r="H227" s="184">
        <f>H222*H217</f>
        <v>0</v>
      </c>
      <c r="I227" s="114" t="s">
        <v>18</v>
      </c>
      <c r="J227" s="129" t="s">
        <v>10</v>
      </c>
      <c r="K227" s="1" t="s">
        <v>1</v>
      </c>
      <c r="L227" s="184">
        <f>L222*L217</f>
        <v>0</v>
      </c>
      <c r="M227" s="118" t="s">
        <v>18</v>
      </c>
    </row>
    <row r="228" spans="2:13" ht="15">
      <c r="B228" s="187" t="s">
        <v>28</v>
      </c>
      <c r="C228" s="2" t="s">
        <v>1</v>
      </c>
      <c r="D228" s="200">
        <v>0</v>
      </c>
      <c r="E228" s="114" t="s">
        <v>18</v>
      </c>
      <c r="F228" s="187" t="s">
        <v>28</v>
      </c>
      <c r="G228" s="2" t="s">
        <v>1</v>
      </c>
      <c r="H228" s="200">
        <v>0</v>
      </c>
      <c r="I228" s="114" t="s">
        <v>18</v>
      </c>
      <c r="J228" s="187" t="s">
        <v>28</v>
      </c>
      <c r="K228" s="2" t="s">
        <v>1</v>
      </c>
      <c r="L228" s="200">
        <v>0</v>
      </c>
      <c r="M228" s="118" t="s">
        <v>18</v>
      </c>
    </row>
    <row r="229" spans="2:13" ht="15">
      <c r="B229" s="12"/>
      <c r="C229" s="13"/>
      <c r="D229" s="21"/>
      <c r="E229" s="13"/>
      <c r="F229" s="12"/>
      <c r="G229" s="13"/>
      <c r="H229" s="21"/>
      <c r="I229" s="13"/>
      <c r="J229" s="12"/>
      <c r="K229" s="13"/>
      <c r="L229" s="21"/>
      <c r="M229" s="18"/>
    </row>
    <row r="230" spans="2:13" ht="15">
      <c r="B230" s="187" t="s">
        <v>21</v>
      </c>
      <c r="C230" s="1" t="s">
        <v>1</v>
      </c>
      <c r="D230" s="200">
        <v>0</v>
      </c>
      <c r="E230" s="114"/>
      <c r="F230" s="187" t="s">
        <v>21</v>
      </c>
      <c r="G230" s="1" t="s">
        <v>1</v>
      </c>
      <c r="H230" s="200">
        <v>0</v>
      </c>
      <c r="I230" s="114"/>
      <c r="J230" s="187" t="s">
        <v>21</v>
      </c>
      <c r="K230" s="1" t="s">
        <v>1</v>
      </c>
      <c r="L230" s="200">
        <v>0</v>
      </c>
      <c r="M230" s="118"/>
    </row>
    <row r="231" spans="2:13" ht="15">
      <c r="B231" s="187" t="s">
        <v>25</v>
      </c>
      <c r="C231" s="1" t="s">
        <v>1</v>
      </c>
      <c r="D231" s="200">
        <v>0</v>
      </c>
      <c r="E231" s="114"/>
      <c r="F231" s="187" t="s">
        <v>25</v>
      </c>
      <c r="G231" s="1" t="s">
        <v>1</v>
      </c>
      <c r="H231" s="200">
        <v>0</v>
      </c>
      <c r="I231" s="114"/>
      <c r="J231" s="187" t="s">
        <v>25</v>
      </c>
      <c r="K231" s="1" t="s">
        <v>1</v>
      </c>
      <c r="L231" s="200">
        <v>0</v>
      </c>
      <c r="M231" s="118"/>
    </row>
    <row r="232" spans="2:13" ht="15">
      <c r="B232" s="129" t="s">
        <v>23</v>
      </c>
      <c r="C232" s="10" t="s">
        <v>1</v>
      </c>
      <c r="D232" s="184">
        <f>(1/(1+(((D230/100)*(D230/100)))))</f>
        <v>1</v>
      </c>
      <c r="E232" s="114"/>
      <c r="F232" s="129" t="s">
        <v>23</v>
      </c>
      <c r="G232" s="10" t="s">
        <v>1</v>
      </c>
      <c r="H232" s="184">
        <f>(1/(1+(((H230/100)*(H230/100)))))</f>
        <v>1</v>
      </c>
      <c r="I232" s="114"/>
      <c r="J232" s="129" t="s">
        <v>23</v>
      </c>
      <c r="K232" s="10" t="s">
        <v>1</v>
      </c>
      <c r="L232" s="184">
        <f>(1/(1+(((L230/100)*(L230/100)))))</f>
        <v>1</v>
      </c>
      <c r="M232" s="118"/>
    </row>
    <row r="233" spans="2:13" ht="15">
      <c r="B233" s="129" t="s">
        <v>22</v>
      </c>
      <c r="C233" s="1" t="s">
        <v>1</v>
      </c>
      <c r="D233" s="184">
        <f>D232*D216</f>
        <v>0.8</v>
      </c>
      <c r="E233" s="114"/>
      <c r="F233" s="129" t="s">
        <v>22</v>
      </c>
      <c r="G233" s="1" t="s">
        <v>1</v>
      </c>
      <c r="H233" s="184">
        <f>H232*H216</f>
        <v>0.8</v>
      </c>
      <c r="I233" s="114"/>
      <c r="J233" s="129" t="s">
        <v>22</v>
      </c>
      <c r="K233" s="1" t="s">
        <v>1</v>
      </c>
      <c r="L233" s="184">
        <f>L232*L216</f>
        <v>0.8</v>
      </c>
      <c r="M233" s="118"/>
    </row>
    <row r="234" spans="2:13" ht="15">
      <c r="B234" s="129" t="s">
        <v>24</v>
      </c>
      <c r="C234" s="11" t="s">
        <v>1</v>
      </c>
      <c r="D234" s="184">
        <f>D224*D230/100</f>
        <v>0</v>
      </c>
      <c r="E234" s="114" t="s">
        <v>5</v>
      </c>
      <c r="F234" s="129" t="s">
        <v>24</v>
      </c>
      <c r="G234" s="11" t="s">
        <v>1</v>
      </c>
      <c r="H234" s="184">
        <f>H224*H230/100</f>
        <v>0</v>
      </c>
      <c r="I234" s="114" t="s">
        <v>5</v>
      </c>
      <c r="J234" s="129" t="s">
        <v>24</v>
      </c>
      <c r="K234" s="11" t="s">
        <v>1</v>
      </c>
      <c r="L234" s="184">
        <f>L224*L230/100</f>
        <v>0</v>
      </c>
      <c r="M234" s="118" t="s">
        <v>5</v>
      </c>
    </row>
    <row r="235" spans="2:13" ht="15.75" thickBot="1">
      <c r="B235" s="130" t="s">
        <v>26</v>
      </c>
      <c r="C235" s="8" t="s">
        <v>1</v>
      </c>
      <c r="D235" s="185">
        <f>D223*D231/100*1000</f>
        <v>0</v>
      </c>
      <c r="E235" s="113" t="s">
        <v>27</v>
      </c>
      <c r="F235" s="130" t="s">
        <v>26</v>
      </c>
      <c r="G235" s="8" t="s">
        <v>1</v>
      </c>
      <c r="H235" s="185">
        <f>H223*H231/100*1000</f>
        <v>0</v>
      </c>
      <c r="I235" s="113" t="s">
        <v>27</v>
      </c>
      <c r="J235" s="130" t="s">
        <v>26</v>
      </c>
      <c r="K235" s="8" t="s">
        <v>1</v>
      </c>
      <c r="L235" s="185">
        <f>L223*L231/100*1000</f>
        <v>0</v>
      </c>
      <c r="M235" s="119" t="s">
        <v>27</v>
      </c>
    </row>
  </sheetData>
  <sheetProtection password="EE4D" sheet="1"/>
  <mergeCells count="34">
    <mergeCell ref="S35:V35"/>
    <mergeCell ref="S38:V38"/>
    <mergeCell ref="F151:I151"/>
    <mergeCell ref="J151:M151"/>
    <mergeCell ref="B182:E182"/>
    <mergeCell ref="F182:I182"/>
    <mergeCell ref="J182:M182"/>
    <mergeCell ref="N38:P38"/>
    <mergeCell ref="B214:E214"/>
    <mergeCell ref="F214:I214"/>
    <mergeCell ref="J214:M214"/>
    <mergeCell ref="B151:E151"/>
    <mergeCell ref="B87:E87"/>
    <mergeCell ref="F87:I87"/>
    <mergeCell ref="J87:M87"/>
    <mergeCell ref="B119:E119"/>
    <mergeCell ref="F119:I119"/>
    <mergeCell ref="J119:M119"/>
    <mergeCell ref="B5:M6"/>
    <mergeCell ref="N5:R6"/>
    <mergeCell ref="D19:E19"/>
    <mergeCell ref="D20:E20"/>
    <mergeCell ref="B57:E57"/>
    <mergeCell ref="F57:I57"/>
    <mergeCell ref="J57:M57"/>
    <mergeCell ref="N34:P34"/>
    <mergeCell ref="N35:P35"/>
    <mergeCell ref="N37:P37"/>
    <mergeCell ref="B28:E28"/>
    <mergeCell ref="F28:I28"/>
    <mergeCell ref="J28:M28"/>
    <mergeCell ref="N29:P29"/>
    <mergeCell ref="N30:P30"/>
    <mergeCell ref="N31:P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genel10</dc:creator>
  <cp:keywords/>
  <dc:description/>
  <cp:lastModifiedBy>genel10</cp:lastModifiedBy>
  <dcterms:created xsi:type="dcterms:W3CDTF">2008-06-06T14:12:17Z</dcterms:created>
  <dcterms:modified xsi:type="dcterms:W3CDTF">2008-07-01T14:00:30Z</dcterms:modified>
  <cp:category/>
  <cp:version/>
  <cp:contentType/>
  <cp:contentStatus/>
</cp:coreProperties>
</file>